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9420" windowHeight="4245" activeTab="4"/>
  </bookViews>
  <sheets>
    <sheet name="Summary" sheetId="1" r:id="rId1"/>
    <sheet name="Consol_PL" sheetId="2" r:id="rId2"/>
    <sheet name="Consol_BS" sheetId="3" r:id="rId3"/>
    <sheet name="Consol_EQ" sheetId="4" r:id="rId4"/>
    <sheet name="Consol_CF" sheetId="5" r:id="rId5"/>
  </sheets>
  <externalReferences>
    <externalReference r:id="rId8"/>
  </externalReferences>
  <definedNames>
    <definedName name="_xlnm.Print_Area" localSheetId="2">'Consol_BS'!$A$1:$D$61</definedName>
    <definedName name="_xlnm.Print_Area" localSheetId="4">'Consol_CF'!$A$1:$F$63</definedName>
    <definedName name="_xlnm.Print_Area" localSheetId="3">'Consol_EQ'!$A$1:$F$61</definedName>
    <definedName name="_xlnm.Print_Area" localSheetId="1">'Consol_PL'!$A$1:$I$61</definedName>
    <definedName name="_xlnm.Print_Area" localSheetId="0">'Summary'!$A$1:$J$47</definedName>
  </definedNames>
  <calcPr fullCalcOnLoad="1"/>
</workbook>
</file>

<file path=xl/sharedStrings.xml><?xml version="1.0" encoding="utf-8"?>
<sst xmlns="http://schemas.openxmlformats.org/spreadsheetml/2006/main" count="233" uniqueCount="170">
  <si>
    <t>(Company No.: 577765-U)</t>
  </si>
  <si>
    <t>Cash and cash equivalents at beginning of year</t>
  </si>
  <si>
    <t>CASH FLOWS FROM OPERATING ACTIVITIES</t>
  </si>
  <si>
    <t>Interest income</t>
  </si>
  <si>
    <t>Changes in working capital</t>
  </si>
  <si>
    <t>CASH FLOWS FROM INVESTING ACTIVITIES</t>
  </si>
  <si>
    <t>Purchase of property, plant and equipment</t>
  </si>
  <si>
    <t>Interest received</t>
  </si>
  <si>
    <t>CASH FLOWS FROM FINANCING ACTIVITIES</t>
  </si>
  <si>
    <t>Distributable</t>
  </si>
  <si>
    <t>TOTAL</t>
  </si>
  <si>
    <t>PART A3 : ADDITIONAL INFORMATION</t>
  </si>
  <si>
    <t>Gross interest income</t>
  </si>
  <si>
    <t>RCSLS (Equity)</t>
  </si>
  <si>
    <t>RCSLS (Liability)</t>
  </si>
  <si>
    <t>Interest paid</t>
  </si>
  <si>
    <t>(unaudited)</t>
  </si>
  <si>
    <t>(audited)</t>
  </si>
  <si>
    <t>As at End of Current</t>
  </si>
  <si>
    <t>Quarter</t>
  </si>
  <si>
    <t>Year End</t>
  </si>
  <si>
    <t>Current</t>
  </si>
  <si>
    <t>Comparative</t>
  </si>
  <si>
    <t>Quarter Ended</t>
  </si>
  <si>
    <t>Cumulative</t>
  </si>
  <si>
    <t>Proceeds from disposal of property, plant and equipment</t>
  </si>
  <si>
    <t>ASSETS</t>
  </si>
  <si>
    <t>TOTAL ASSETS</t>
  </si>
  <si>
    <t>EQUITY AND LIABILITIES</t>
  </si>
  <si>
    <t>Equity attributable to equity holders of the Company</t>
  </si>
  <si>
    <t>TOTAL EQUITY AND LIABILITIES</t>
  </si>
  <si>
    <t>Depreciation of property, plant and equipment</t>
  </si>
  <si>
    <t>Gross interest expense</t>
  </si>
  <si>
    <t>Interest expense</t>
  </si>
  <si>
    <t>Share</t>
  </si>
  <si>
    <t>Accumulated</t>
  </si>
  <si>
    <t>Net assets per share (RM)</t>
  </si>
  <si>
    <t xml:space="preserve"> </t>
  </si>
  <si>
    <t>As at Preceding Financial</t>
  </si>
  <si>
    <t>Adjustment for non-cash items:-</t>
  </si>
  <si>
    <t>Other operating income</t>
  </si>
  <si>
    <t>Deferred Tax Liabilities</t>
  </si>
  <si>
    <t>UNAUDITED CONDENSED CONSOLIDATED STATEMENTS OF CHANGES IN EQUITY</t>
  </si>
  <si>
    <t>The Board of Directors is pleased to announce the unaudited results of the Group for the Quarter</t>
  </si>
  <si>
    <t>Cumulative Quarter ended</t>
  </si>
  <si>
    <t>MITHRIL BERHAD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</si>
  <si>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</si>
  <si>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</si>
  <si>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</si>
  <si>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</si>
  <si>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</si>
  <si>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</si>
  <si>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</si>
  <si>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</si>
  <si>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</si>
  <si>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</si>
  <si>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</si>
  <si>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</si>
  <si>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</si>
  <si>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N/A</t>
  </si>
  <si>
    <t>As at</t>
  </si>
  <si>
    <t>Property, Plant and Equipment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</si>
  <si>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</si>
  <si>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</si>
  <si>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</si>
  <si>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</si>
  <si>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</si>
  <si>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</si>
  <si>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Share Capital</t>
  </si>
  <si>
    <t>Accumulated Losses</t>
  </si>
  <si>
    <t>Cash and cash equivalents at end of period</t>
  </si>
  <si>
    <t>- Basic (sen)</t>
  </si>
  <si>
    <t>- Diluted (sen)</t>
  </si>
  <si>
    <t>Cash and Bank Balances</t>
  </si>
  <si>
    <t>Equity</t>
  </si>
  <si>
    <t>Tax Payable</t>
  </si>
  <si>
    <t>Cost of sales</t>
  </si>
  <si>
    <t>Gross profit</t>
  </si>
  <si>
    <t>Selling and marketing expenses</t>
  </si>
  <si>
    <t>Administrative expenses</t>
  </si>
  <si>
    <t>Income tax expense</t>
  </si>
  <si>
    <t>Non-Current Assets</t>
  </si>
  <si>
    <t>Non-current assets held for sale</t>
  </si>
  <si>
    <t>Balance as at 1 July 2010</t>
  </si>
  <si>
    <t>CONDENSED CONSOLIDATED STATEMENTS OF FINANCIAL POSITION</t>
  </si>
  <si>
    <t>The Condensed Consolidated Statements of Financial Position should be read in</t>
  </si>
  <si>
    <t>The Condensed Consolidated Statements of Cash Flows should be read in conjunction with the</t>
  </si>
  <si>
    <t>UNAUDITED CONDENSED CONSOLIDATED STATEMENTS OF CASH FLOWS</t>
  </si>
  <si>
    <t>UNAUDITED CONDENSED CONSOLIDATED STATEMENT OF COMPREHENSIVE INCOME</t>
  </si>
  <si>
    <t xml:space="preserve">   net of tax</t>
  </si>
  <si>
    <t>Other comprehensive income,</t>
  </si>
  <si>
    <t>Owners of the parent</t>
  </si>
  <si>
    <t>The Condensed Consolidated Statements of Comprehensive Income should be read in conjunction</t>
  </si>
  <si>
    <t>Reserve of</t>
  </si>
  <si>
    <t>classified</t>
  </si>
  <si>
    <t>capital</t>
  </si>
  <si>
    <t>components</t>
  </si>
  <si>
    <t>of loan stock</t>
  </si>
  <si>
    <t>losses</t>
  </si>
  <si>
    <t>Fixed Deposit</t>
  </si>
  <si>
    <t>Total Equity</t>
  </si>
  <si>
    <t>Loans and Borrowings</t>
  </si>
  <si>
    <t>Total Liabilities</t>
  </si>
  <si>
    <t>as held for sale</t>
  </si>
  <si>
    <t>disposal group</t>
  </si>
  <si>
    <t>Cash and cash equivalents comprise:</t>
  </si>
  <si>
    <t>30.06.2011</t>
  </si>
  <si>
    <t>Gain on disposal of property, plant and equipment</t>
  </si>
  <si>
    <t>with the audited financial statements for the year ended 30 June 2011.</t>
  </si>
  <si>
    <t>conjunction with the audited financial statements for the year ended 30 June 2011.</t>
  </si>
  <si>
    <t>audited financial statements for the year ended 30 June 2011.</t>
  </si>
  <si>
    <t>Balance as at 1 July 2011</t>
  </si>
  <si>
    <t>The Condensed Consolidated Statements of Changes in Equity should be read in conjunction with the</t>
  </si>
  <si>
    <t>Non-distributable</t>
  </si>
  <si>
    <t>(Increase)/decrease in receivables</t>
  </si>
  <si>
    <t>Taxes paid</t>
  </si>
  <si>
    <t>Net (decrease)/increase in cash and cash equivalents</t>
  </si>
  <si>
    <t>Operating profit/(loss)</t>
  </si>
  <si>
    <t>Unrealised profit</t>
  </si>
  <si>
    <t>Non-Current Liabilities</t>
  </si>
  <si>
    <t>Proceeds from disposal of non-current assets held for sale</t>
  </si>
  <si>
    <t>(Decrease) in payables</t>
  </si>
  <si>
    <t>Cash (used in)/generated from operations</t>
  </si>
  <si>
    <t>Net cash generated from investing activities</t>
  </si>
  <si>
    <t>Net cash (used in)/generated from operating activities</t>
  </si>
  <si>
    <t>Profit/(loss) before taxation</t>
  </si>
  <si>
    <t xml:space="preserve">   for the period</t>
  </si>
  <si>
    <t>Write-off of property, plant and equipment</t>
  </si>
  <si>
    <t>Gain on disposal of non-current assets held for sale</t>
  </si>
  <si>
    <t>Operating profit before working capital changes</t>
  </si>
  <si>
    <t>Payment of hire purchase creditors</t>
  </si>
  <si>
    <t>Net cash (used in)/generated from financing activities</t>
  </si>
  <si>
    <t>Loss on disposal of investment properties</t>
  </si>
  <si>
    <t>Waiver of interest and late payment charges</t>
  </si>
  <si>
    <t>Waiver of lease payment and term loan</t>
  </si>
  <si>
    <t>QUARTERLY REPORT - 31st MARCH 2012</t>
  </si>
  <si>
    <t>ended 31st March 2012.</t>
  </si>
  <si>
    <t>31.03.2012</t>
  </si>
  <si>
    <t>31.03.2011</t>
  </si>
  <si>
    <t>FOR THE QUARTER ENDED 31st MARCH 2012</t>
  </si>
  <si>
    <t>9 Months</t>
  </si>
  <si>
    <t>AS AT 31st MARCH 2012</t>
  </si>
  <si>
    <t>Balance as at 31 March 2012</t>
  </si>
  <si>
    <t>Balance as at 31 March 2011</t>
  </si>
  <si>
    <t>FOR THE CUMULATIVE QUARTER ENDED 31st MARCH 2012</t>
  </si>
  <si>
    <t>9 Months Ended</t>
  </si>
  <si>
    <t>Depreciation</t>
  </si>
  <si>
    <t>Foreign exchange (losses)/gains</t>
  </si>
  <si>
    <t>(Loss)/profit before taxation</t>
  </si>
  <si>
    <t>(Loss)/profit for the period</t>
  </si>
  <si>
    <t>Total comprehensive (loss)/profit</t>
  </si>
  <si>
    <t>Total comprehensive (loss)/profit attributable to:</t>
  </si>
  <si>
    <t>Realised (loss)/profit</t>
  </si>
  <si>
    <t>(Loss)/profit for the period is made up of the following:</t>
  </si>
  <si>
    <t>(Loss)/profit per share:</t>
  </si>
  <si>
    <t>Net (loss)/profit for the period</t>
  </si>
  <si>
    <t>Basic (loss)/profit per share(sen)</t>
  </si>
  <si>
    <t>Proceeds from borrowings</t>
  </si>
  <si>
    <t>Repayments of borrowings</t>
  </si>
  <si>
    <t>(Increase)/decrease in inventories</t>
  </si>
  <si>
    <t xml:space="preserve">     properties</t>
  </si>
  <si>
    <t>Loss on disposal of investment</t>
  </si>
  <si>
    <t>Pledged of fixed deposit as a security for banking facilities</t>
  </si>
  <si>
    <t>Write-back of/(provision for) slow-moving and obsolete stocks</t>
  </si>
  <si>
    <t>Realisation of revaluation reserves</t>
  </si>
  <si>
    <t xml:space="preserve">   relating to disposal of assets held</t>
  </si>
  <si>
    <t xml:space="preserve">   for sale</t>
  </si>
  <si>
    <t>Total comprehensive income</t>
  </si>
  <si>
    <t>(Loss)/profit after taxation and non-controlling interest</t>
  </si>
  <si>
    <t>Non-controlling interest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</si>
</sst>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RM&quot;#,##0;\-&quot;RM&quot;#,##0"/>
    <numFmt numFmtId="191" formatCode="&quot;RM&quot;#,##0;[Red]\-&quot;RM&quot;#,##0"/>
    <numFmt numFmtId="192" formatCode="&quot;RM&quot;#,##0.00;\-&quot;RM&quot;#,##0.00"/>
    <numFmt numFmtId="193" formatCode="&quot;RM&quot;#,##0.00;[Red]\-&quot;RM&quot;#,##0.00"/>
    <numFmt numFmtId="194" formatCode="_-&quot;RM&quot;* #,##0_-;\-&quot;RM&quot;* #,##0_-;_-&quot;RM&quot;* &quot;-&quot;_-;_-@_-"/>
    <numFmt numFmtId="195" formatCode="_-&quot;RM&quot;* #,##0.00_-;\-&quot;RM&quot;* #,##0.00_-;_-&quot;RM&quot;* &quot;-&quot;??_-;_-@_-"/>
    <numFmt numFmtId="196" formatCode="&quot;MYR&quot;#,##0_);\(&quot;MYR&quot;#,##0\)"/>
    <numFmt numFmtId="197" formatCode="&quot;MYR&quot;#,##0_);[Red]\(&quot;MYR&quot;#,##0\)"/>
    <numFmt numFmtId="198" formatCode="&quot;MYR&quot;#,##0.00_);\(&quot;MYR&quot;#,##0.00\)"/>
    <numFmt numFmtId="199" formatCode="&quot;MYR&quot;#,##0.00_);[Red]\(&quot;MYR&quot;#,##0.00\)"/>
    <numFmt numFmtId="200" formatCode="_(&quot;MYR&quot;* #,##0_);_(&quot;MYR&quot;* \(#,##0\);_(&quot;MYR&quot;* &quot;-&quot;_);_(@_)"/>
    <numFmt numFmtId="201" formatCode="_(&quot;MYR&quot;* #,##0.00_);_(&quot;MYR&quot;* \(#,##0.00\);_(&quot;MYR&quot;* &quot;-&quot;??_);_(@_)"/>
    <numFmt numFmtId="202" formatCode="&quot; &quot;#,##0_);\(&quot; &quot;#,##0\)"/>
    <numFmt numFmtId="203" formatCode="&quot; &quot;#,##0_);[Red]\(&quot; &quot;#,##0\)"/>
    <numFmt numFmtId="204" formatCode="&quot; &quot;#,##0.00_);\(&quot; &quot;#,##0.00\)"/>
    <numFmt numFmtId="205" formatCode="&quot; &quot;#,##0.00_);[Red]\(&quot; &quot;#,##0.00\)"/>
    <numFmt numFmtId="206" formatCode="_(&quot; &quot;* #,##0_);_(&quot; &quot;* \(#,##0\);_(&quot; &quot;* &quot;-&quot;_);_(@_)"/>
    <numFmt numFmtId="207" formatCode="_(&quot; &quot;* #,##0.00_);_(&quot; &quot;* \(#,##0.00\);_(&quot; &quot;* &quot;-&quot;??_);_(@_)"/>
    <numFmt numFmtId="208" formatCode="_(* #,##0_);_(* \(#,##0\);_(* &quot;-&quot;??_);_(@_)"/>
    <numFmt numFmtId="209" formatCode="0.00_);[Red]\(0.00\)"/>
    <numFmt numFmtId="210" formatCode="0.00;[Red]0.00"/>
    <numFmt numFmtId="211" formatCode="0_);[Red]\(0\)"/>
    <numFmt numFmtId="212" formatCode="#,##0.000_);[Red]\(#,##0.000\)"/>
    <numFmt numFmtId="213" formatCode="#,##0.0000_);[Red]\(#,##0.0000\)"/>
    <numFmt numFmtId="214" formatCode="#,##0.0_);[Red]\(#,##0.0\)"/>
    <numFmt numFmtId="215" formatCode="_(* #,##0.0_);_(* \(#,##0.0\);_(* &quot;-&quot;??_);_(@_)"/>
    <numFmt numFmtId="216" formatCode="#,##0.0_);\(#,##0.0\)"/>
    <numFmt numFmtId="217" formatCode="#,##0.0000_);\(#,##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_(* #,##0.0_);_(* \(#,##0.0\);_(* &quot;-&quot;_);_(@_)"/>
    <numFmt numFmtId="223" formatCode="_(* #,##0.00_);_(* \(#,##0.00\);_(* &quot;-&quot;_);_(@_)"/>
    <numFmt numFmtId="224" formatCode="0.0000"/>
    <numFmt numFmtId="225" formatCode="#,##0.000_);\(#,##0.000\)"/>
    <numFmt numFmtId="226" formatCode="_(* #,##0.000_);_(* \(#,##0.000\);_(* &quot;-&quot;??_);_(@_)"/>
  </numFmts>
  <fonts count="44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0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2">
    <xf numFmtId="0" fontId="0" fillId="0" borderId="0" xfId="0" applyNumberFormat="1" applyAlignment="1">
      <alignment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5" fillId="0" borderId="0" xfId="58" applyFont="1" applyAlignment="1">
      <alignment horizontal="left"/>
      <protection/>
    </xf>
    <xf numFmtId="0" fontId="5" fillId="0" borderId="10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Border="1">
      <alignment/>
      <protection/>
    </xf>
    <xf numFmtId="37" fontId="2" fillId="0" borderId="0" xfId="58" applyNumberFormat="1" applyFont="1">
      <alignment/>
      <protection/>
    </xf>
    <xf numFmtId="0" fontId="2" fillId="0" borderId="0" xfId="58" applyFont="1" applyAlignment="1">
      <alignment horizontal="justify" wrapText="1"/>
      <protection/>
    </xf>
    <xf numFmtId="0" fontId="2" fillId="0" borderId="0" xfId="58" applyFont="1" applyAlignment="1">
      <alignment horizontal="left" wrapText="1"/>
      <protection/>
    </xf>
    <xf numFmtId="0" fontId="5" fillId="0" borderId="10" xfId="58" applyFont="1" applyBorder="1" applyAlignment="1">
      <alignment horizontal="centerContinuous"/>
      <protection/>
    </xf>
    <xf numFmtId="0" fontId="0" fillId="0" borderId="0" xfId="46" applyNumberFormat="1" applyFont="1">
      <alignment/>
      <protection/>
    </xf>
    <xf numFmtId="37" fontId="2" fillId="0" borderId="0" xfId="58" applyNumberFormat="1" applyFont="1" applyBorder="1">
      <alignment/>
      <protection/>
    </xf>
    <xf numFmtId="39" fontId="2" fillId="0" borderId="0" xfId="42" applyNumberFormat="1" applyFont="1" applyBorder="1" applyAlignment="1">
      <alignment horizontal="right"/>
    </xf>
    <xf numFmtId="217" fontId="2" fillId="0" borderId="0" xfId="58" applyNumberFormat="1" applyFont="1">
      <alignment/>
      <protection/>
    </xf>
    <xf numFmtId="217" fontId="2" fillId="0" borderId="0" xfId="42" applyNumberFormat="1" applyFont="1" applyBorder="1" applyAlignment="1">
      <alignment horizontal="right"/>
    </xf>
    <xf numFmtId="169" fontId="0" fillId="0" borderId="0" xfId="46" applyNumberFormat="1" applyFont="1">
      <alignment/>
      <protection/>
    </xf>
    <xf numFmtId="0" fontId="6" fillId="0" borderId="0" xfId="58" applyFont="1">
      <alignment/>
      <protection/>
    </xf>
    <xf numFmtId="0" fontId="2" fillId="0" borderId="0" xfId="58" applyFont="1" applyAlignment="1">
      <alignment horizontal="center" vertical="top"/>
      <protection/>
    </xf>
    <xf numFmtId="169" fontId="5" fillId="0" borderId="0" xfId="46" applyNumberFormat="1" applyFont="1">
      <alignment/>
      <protection/>
    </xf>
    <xf numFmtId="169" fontId="2" fillId="0" borderId="0" xfId="46" applyNumberFormat="1" applyFont="1">
      <alignment/>
      <protection/>
    </xf>
    <xf numFmtId="169" fontId="2" fillId="0" borderId="0" xfId="46" applyNumberFormat="1" applyFont="1" applyBorder="1">
      <alignment/>
      <protection/>
    </xf>
    <xf numFmtId="169" fontId="2" fillId="0" borderId="0" xfId="58" applyNumberFormat="1" applyFont="1">
      <alignment/>
      <protection/>
    </xf>
    <xf numFmtId="169" fontId="2" fillId="0" borderId="0" xfId="46" applyNumberFormat="1" applyFont="1" applyFill="1">
      <alignment/>
      <protection/>
    </xf>
    <xf numFmtId="169" fontId="5" fillId="0" borderId="0" xfId="46" applyNumberFormat="1" applyFont="1" applyFill="1" applyBorder="1" applyAlignment="1">
      <alignment horizontal="center"/>
      <protection/>
    </xf>
    <xf numFmtId="169" fontId="2" fillId="0" borderId="0" xfId="46" applyNumberFormat="1" applyFont="1" applyAlignment="1">
      <alignment horizontal="center"/>
      <protection/>
    </xf>
    <xf numFmtId="169" fontId="2" fillId="0" borderId="0" xfId="46" applyNumberFormat="1" applyFont="1" applyBorder="1" applyAlignment="1">
      <alignment horizontal="center"/>
      <protection/>
    </xf>
    <xf numFmtId="171" fontId="2" fillId="0" borderId="0" xfId="42" applyFont="1" applyAlignment="1">
      <alignment/>
    </xf>
    <xf numFmtId="171" fontId="2" fillId="0" borderId="0" xfId="42" applyFont="1" applyBorder="1" applyAlignment="1">
      <alignment/>
    </xf>
    <xf numFmtId="169" fontId="2" fillId="0" borderId="10" xfId="46" applyNumberFormat="1" applyFont="1" applyBorder="1">
      <alignment/>
      <protection/>
    </xf>
    <xf numFmtId="169" fontId="2" fillId="0" borderId="0" xfId="42" applyNumberFormat="1" applyFont="1" applyAlignment="1">
      <alignment/>
    </xf>
    <xf numFmtId="169" fontId="2" fillId="0" borderId="0" xfId="42" applyNumberFormat="1" applyFont="1" applyBorder="1" applyAlignment="1">
      <alignment/>
    </xf>
    <xf numFmtId="169" fontId="2" fillId="0" borderId="10" xfId="42" applyNumberFormat="1" applyFont="1" applyBorder="1" applyAlignment="1">
      <alignment/>
    </xf>
    <xf numFmtId="171" fontId="2" fillId="0" borderId="0" xfId="46" applyNumberFormat="1" applyFont="1" applyFill="1" applyBorder="1" applyAlignment="1">
      <alignment horizontal="right"/>
      <protection/>
    </xf>
    <xf numFmtId="171" fontId="2" fillId="0" borderId="0" xfId="42" applyNumberFormat="1" applyFont="1" applyFill="1" applyBorder="1" applyAlignment="1">
      <alignment horizontal="right"/>
    </xf>
    <xf numFmtId="171" fontId="2" fillId="0" borderId="0" xfId="42" applyFont="1" applyFill="1" applyBorder="1" applyAlignment="1">
      <alignment horizontal="right"/>
    </xf>
    <xf numFmtId="169" fontId="7" fillId="0" borderId="0" xfId="46" applyNumberFormat="1" applyFont="1" applyFill="1" applyAlignment="1">
      <alignment horizontal="center"/>
      <protection/>
    </xf>
    <xf numFmtId="169" fontId="2" fillId="0" borderId="11" xfId="46" applyNumberFormat="1" applyFont="1" applyBorder="1" applyAlignment="1">
      <alignment horizontal="center"/>
      <protection/>
    </xf>
    <xf numFmtId="169" fontId="2" fillId="0" borderId="12" xfId="46" applyNumberFormat="1" applyFont="1" applyBorder="1" applyAlignment="1">
      <alignment horizontal="center"/>
      <protection/>
    </xf>
    <xf numFmtId="169" fontId="2" fillId="0" borderId="13" xfId="46" applyNumberFormat="1" applyFont="1" applyBorder="1">
      <alignment/>
      <protection/>
    </xf>
    <xf numFmtId="0" fontId="4" fillId="0" borderId="0" xfId="46" applyNumberFormat="1" applyFont="1">
      <alignment/>
      <protection/>
    </xf>
    <xf numFmtId="169" fontId="2" fillId="0" borderId="14" xfId="46" applyNumberFormat="1" applyFont="1" applyBorder="1" applyAlignment="1">
      <alignment horizontal="center"/>
      <protection/>
    </xf>
    <xf numFmtId="169" fontId="2" fillId="0" borderId="11" xfId="46" applyNumberFormat="1" applyFont="1" applyBorder="1">
      <alignment/>
      <protection/>
    </xf>
    <xf numFmtId="169" fontId="2" fillId="0" borderId="14" xfId="46" applyNumberFormat="1" applyFont="1" applyBorder="1">
      <alignment/>
      <protection/>
    </xf>
    <xf numFmtId="169" fontId="2" fillId="0" borderId="15" xfId="46" applyNumberFormat="1" applyFont="1" applyBorder="1">
      <alignment/>
      <protection/>
    </xf>
    <xf numFmtId="208" fontId="2" fillId="0" borderId="0" xfId="42" applyNumberFormat="1" applyFont="1" applyBorder="1" applyAlignment="1">
      <alignment/>
    </xf>
    <xf numFmtId="37" fontId="5" fillId="0" borderId="10" xfId="58" applyNumberFormat="1" applyFont="1" applyBorder="1" applyAlignment="1">
      <alignment horizontal="centerContinuous"/>
      <protection/>
    </xf>
    <xf numFmtId="37" fontId="5" fillId="0" borderId="0" xfId="58" applyNumberFormat="1" applyFont="1" applyAlignment="1">
      <alignment horizontal="center"/>
      <protection/>
    </xf>
    <xf numFmtId="217" fontId="2" fillId="0" borderId="0" xfId="58" applyNumberFormat="1" applyFont="1" applyAlignment="1">
      <alignment horizontal="right"/>
      <protection/>
    </xf>
    <xf numFmtId="169" fontId="2" fillId="0" borderId="0" xfId="46" applyNumberFormat="1" applyFont="1" applyFill="1" applyAlignment="1">
      <alignment horizontal="right"/>
      <protection/>
    </xf>
    <xf numFmtId="169" fontId="5" fillId="0" borderId="0" xfId="46" applyNumberFormat="1" applyFont="1" applyFill="1" applyAlignment="1">
      <alignment horizontal="right"/>
      <protection/>
    </xf>
    <xf numFmtId="169" fontId="5" fillId="0" borderId="0" xfId="46" applyNumberFormat="1" applyFont="1" applyFill="1" applyBorder="1" applyAlignment="1">
      <alignment horizontal="right"/>
      <protection/>
    </xf>
    <xf numFmtId="0" fontId="5" fillId="0" borderId="10" xfId="58" applyFont="1" applyBorder="1" applyAlignment="1">
      <alignment horizontal="right"/>
      <protection/>
    </xf>
    <xf numFmtId="0" fontId="5" fillId="0" borderId="0" xfId="58" applyFont="1" applyAlignment="1">
      <alignment horizontal="right"/>
      <protection/>
    </xf>
    <xf numFmtId="0" fontId="5" fillId="0" borderId="0" xfId="58" applyFont="1" applyBorder="1" applyAlignment="1">
      <alignment horizontal="right"/>
      <protection/>
    </xf>
    <xf numFmtId="14" fontId="5" fillId="0" borderId="0" xfId="58" applyNumberFormat="1" applyFont="1" applyAlignment="1">
      <alignment horizontal="right"/>
      <protection/>
    </xf>
    <xf numFmtId="38" fontId="2" fillId="0" borderId="0" xfId="58" applyNumberFormat="1" applyFont="1" applyFill="1">
      <alignment/>
      <protection/>
    </xf>
    <xf numFmtId="217" fontId="2" fillId="0" borderId="0" xfId="42" applyNumberFormat="1" applyFont="1" applyBorder="1" applyAlignment="1">
      <alignment/>
    </xf>
    <xf numFmtId="37" fontId="5" fillId="0" borderId="0" xfId="58" applyNumberFormat="1" applyFont="1" applyAlignment="1">
      <alignment horizontal="right"/>
      <protection/>
    </xf>
    <xf numFmtId="37" fontId="5" fillId="0" borderId="10" xfId="58" applyNumberFormat="1" applyFont="1" applyBorder="1" applyAlignment="1">
      <alignment horizontal="right"/>
      <protection/>
    </xf>
    <xf numFmtId="171" fontId="2" fillId="0" borderId="0" xfId="42" applyFont="1" applyFill="1" applyAlignment="1">
      <alignment/>
    </xf>
    <xf numFmtId="15" fontId="5" fillId="0" borderId="0" xfId="46" applyNumberFormat="1" applyFont="1" applyFill="1" applyAlignment="1">
      <alignment horizontal="right"/>
      <protection/>
    </xf>
    <xf numFmtId="15" fontId="4" fillId="0" borderId="0" xfId="46" applyNumberFormat="1" applyFont="1" applyAlignment="1">
      <alignment horizontal="left"/>
      <protection/>
    </xf>
    <xf numFmtId="169" fontId="2" fillId="0" borderId="0" xfId="46" applyNumberFormat="1" applyFont="1" applyFill="1" applyBorder="1">
      <alignment/>
      <protection/>
    </xf>
    <xf numFmtId="169" fontId="2" fillId="0" borderId="0" xfId="46" applyNumberFormat="1" applyFont="1" applyFill="1" quotePrefix="1">
      <alignment/>
      <protection/>
    </xf>
    <xf numFmtId="169" fontId="2" fillId="0" borderId="0" xfId="46" applyNumberFormat="1" applyFont="1" applyFill="1" applyAlignment="1">
      <alignment horizontal="center"/>
      <protection/>
    </xf>
    <xf numFmtId="169" fontId="2" fillId="0" borderId="0" xfId="46" applyNumberFormat="1" applyFont="1" applyFill="1" applyBorder="1" applyAlignment="1">
      <alignment horizontal="center"/>
      <protection/>
    </xf>
    <xf numFmtId="169" fontId="2" fillId="0" borderId="16" xfId="46" applyNumberFormat="1" applyFont="1" applyBorder="1" applyAlignment="1">
      <alignment horizontal="center"/>
      <protection/>
    </xf>
    <xf numFmtId="169" fontId="5" fillId="0" borderId="0" xfId="46" applyNumberFormat="1" applyFont="1" applyFill="1">
      <alignment/>
      <protection/>
    </xf>
    <xf numFmtId="0" fontId="5" fillId="0" borderId="0" xfId="58" applyFont="1" applyFill="1">
      <alignment/>
      <protection/>
    </xf>
    <xf numFmtId="169" fontId="7" fillId="0" borderId="0" xfId="46" applyNumberFormat="1" applyFont="1" applyFill="1" applyAlignment="1">
      <alignment horizontal="right"/>
      <protection/>
    </xf>
    <xf numFmtId="169" fontId="5" fillId="0" borderId="0" xfId="46" applyNumberFormat="1" applyFont="1" applyFill="1" applyBorder="1">
      <alignment/>
      <protection/>
    </xf>
    <xf numFmtId="169" fontId="2" fillId="0" borderId="10" xfId="46" applyNumberFormat="1" applyFont="1" applyFill="1" applyBorder="1" applyAlignment="1">
      <alignment horizontal="center"/>
      <protection/>
    </xf>
    <xf numFmtId="169" fontId="2" fillId="0" borderId="17" xfId="46" applyNumberFormat="1" applyFont="1" applyFill="1" applyBorder="1" applyAlignment="1">
      <alignment horizontal="center"/>
      <protection/>
    </xf>
    <xf numFmtId="169" fontId="2" fillId="0" borderId="18" xfId="46" applyNumberFormat="1" applyFont="1" applyFill="1" applyBorder="1" applyAlignment="1">
      <alignment horizontal="center"/>
      <protection/>
    </xf>
    <xf numFmtId="0" fontId="2" fillId="0" borderId="0" xfId="46" applyNumberFormat="1" applyFont="1" applyFill="1" applyBorder="1">
      <alignment/>
      <protection/>
    </xf>
    <xf numFmtId="171" fontId="2" fillId="0" borderId="0" xfId="42" applyFont="1" applyFill="1" applyBorder="1" applyAlignment="1">
      <alignment/>
    </xf>
    <xf numFmtId="169" fontId="2" fillId="0" borderId="19" xfId="46" applyNumberFormat="1" applyFont="1" applyFill="1" applyBorder="1" applyAlignment="1">
      <alignment horizontal="center"/>
      <protection/>
    </xf>
    <xf numFmtId="169" fontId="5" fillId="0" borderId="20" xfId="46" applyNumberFormat="1" applyFont="1" applyFill="1" applyBorder="1" applyAlignment="1">
      <alignment horizontal="center"/>
      <protection/>
    </xf>
    <xf numFmtId="169" fontId="5" fillId="0" borderId="0" xfId="46" applyNumberFormat="1" applyFont="1" applyFill="1" applyAlignment="1">
      <alignment horizontal="center"/>
      <protection/>
    </xf>
    <xf numFmtId="171" fontId="5" fillId="0" borderId="0" xfId="42" applyFont="1" applyFill="1" applyAlignment="1">
      <alignment horizontal="right"/>
    </xf>
    <xf numFmtId="171" fontId="7" fillId="0" borderId="0" xfId="42" applyFont="1" applyFill="1" applyAlignment="1">
      <alignment horizontal="right"/>
    </xf>
    <xf numFmtId="171" fontId="5" fillId="0" borderId="0" xfId="42" applyFont="1" applyFill="1" applyBorder="1" applyAlignment="1">
      <alignment horizontal="right"/>
    </xf>
    <xf numFmtId="171" fontId="2" fillId="0" borderId="0" xfId="42" applyFont="1" applyFill="1" applyAlignment="1">
      <alignment horizontal="right"/>
    </xf>
    <xf numFmtId="171" fontId="7" fillId="0" borderId="0" xfId="42" applyFont="1" applyAlignment="1">
      <alignment horizontal="right"/>
    </xf>
    <xf numFmtId="14" fontId="5" fillId="0" borderId="0" xfId="42" applyNumberFormat="1" applyFont="1" applyFill="1" applyAlignment="1">
      <alignment horizontal="right"/>
    </xf>
    <xf numFmtId="169" fontId="2" fillId="0" borderId="0" xfId="42" applyNumberFormat="1" applyFont="1" applyBorder="1" applyAlignment="1">
      <alignment horizontal="right"/>
    </xf>
    <xf numFmtId="169" fontId="2" fillId="0" borderId="0" xfId="58" applyNumberFormat="1" applyFont="1" applyBorder="1">
      <alignment/>
      <protection/>
    </xf>
    <xf numFmtId="169" fontId="2" fillId="0" borderId="0" xfId="42" applyNumberFormat="1" applyFont="1" applyAlignment="1">
      <alignment horizontal="right"/>
    </xf>
    <xf numFmtId="169" fontId="0" fillId="0" borderId="0" xfId="46" applyNumberFormat="1" applyFont="1">
      <alignment/>
      <protection/>
    </xf>
    <xf numFmtId="169" fontId="2" fillId="0" borderId="0" xfId="42" applyNumberFormat="1" applyFont="1" applyFill="1" applyBorder="1" applyAlignment="1">
      <alignment horizontal="right"/>
    </xf>
    <xf numFmtId="223" fontId="2" fillId="0" borderId="10" xfId="42" applyNumberFormat="1" applyFont="1" applyBorder="1" applyAlignment="1">
      <alignment horizontal="right"/>
    </xf>
    <xf numFmtId="223" fontId="2" fillId="0" borderId="0" xfId="42" applyNumberFormat="1" applyFont="1" applyBorder="1" applyAlignment="1">
      <alignment/>
    </xf>
    <xf numFmtId="223" fontId="2" fillId="0" borderId="0" xfId="58" applyNumberFormat="1" applyFont="1">
      <alignment/>
      <protection/>
    </xf>
    <xf numFmtId="223" fontId="2" fillId="0" borderId="0" xfId="42" applyNumberFormat="1" applyFont="1" applyBorder="1" applyAlignment="1">
      <alignment horizontal="right"/>
    </xf>
    <xf numFmtId="169" fontId="2" fillId="0" borderId="0" xfId="42" applyNumberFormat="1" applyFont="1" applyBorder="1" applyAlignment="1">
      <alignment/>
    </xf>
    <xf numFmtId="169" fontId="2" fillId="0" borderId="0" xfId="58" applyNumberFormat="1" applyFont="1" applyAlignment="1">
      <alignment/>
      <protection/>
    </xf>
    <xf numFmtId="169" fontId="2" fillId="0" borderId="10" xfId="46" applyNumberFormat="1" applyFont="1" applyFill="1" applyBorder="1">
      <alignment/>
      <protection/>
    </xf>
    <xf numFmtId="208" fontId="2" fillId="0" borderId="10" xfId="42" applyNumberFormat="1" applyFont="1" applyBorder="1" applyAlignment="1">
      <alignment/>
    </xf>
    <xf numFmtId="0" fontId="2" fillId="0" borderId="0" xfId="42" applyNumberFormat="1" applyFont="1" applyAlignment="1">
      <alignment/>
    </xf>
    <xf numFmtId="0" fontId="2" fillId="0" borderId="0" xfId="42" applyNumberFormat="1" applyFont="1" applyAlignment="1">
      <alignment horizontal="justify" wrapText="1"/>
    </xf>
    <xf numFmtId="0" fontId="2" fillId="0" borderId="0" xfId="42" applyNumberFormat="1" applyFont="1" applyAlignment="1">
      <alignment horizontal="left" wrapText="1"/>
    </xf>
    <xf numFmtId="0" fontId="2" fillId="0" borderId="0" xfId="58" applyNumberFormat="1" applyFont="1" applyAlignment="1">
      <alignment horizontal="justify" wrapText="1"/>
      <protection/>
    </xf>
    <xf numFmtId="169" fontId="2" fillId="0" borderId="17" xfId="42" applyNumberFormat="1" applyFont="1" applyBorder="1" applyAlignment="1">
      <alignment/>
    </xf>
    <xf numFmtId="169" fontId="2" fillId="0" borderId="17" xfId="46" applyNumberFormat="1" applyFont="1" applyBorder="1">
      <alignment/>
      <protection/>
    </xf>
    <xf numFmtId="169" fontId="2" fillId="0" borderId="20" xfId="46" applyNumberFormat="1" applyFont="1" applyBorder="1">
      <alignment/>
      <protection/>
    </xf>
    <xf numFmtId="169" fontId="5" fillId="0" borderId="21" xfId="42" applyNumberFormat="1" applyFont="1" applyBorder="1" applyAlignment="1">
      <alignment/>
    </xf>
    <xf numFmtId="169" fontId="5" fillId="0" borderId="18" xfId="42" applyNumberFormat="1" applyFont="1" applyBorder="1" applyAlignment="1">
      <alignment/>
    </xf>
    <xf numFmtId="169" fontId="2" fillId="0" borderId="16" xfId="46" applyNumberFormat="1" applyFont="1" applyBorder="1">
      <alignment/>
      <protection/>
    </xf>
    <xf numFmtId="169" fontId="5" fillId="0" borderId="12" xfId="46" applyNumberFormat="1" applyFont="1" applyBorder="1" applyAlignment="1">
      <alignment horizontal="center"/>
      <protection/>
    </xf>
    <xf numFmtId="169" fontId="2" fillId="0" borderId="0" xfId="42" applyNumberFormat="1" applyFont="1" applyFill="1" applyBorder="1" applyAlignment="1">
      <alignment/>
    </xf>
    <xf numFmtId="169" fontId="2" fillId="0" borderId="0" xfId="58" applyNumberFormat="1" applyFont="1" applyFill="1">
      <alignment/>
      <protection/>
    </xf>
    <xf numFmtId="169" fontId="2" fillId="0" borderId="10" xfId="42" applyNumberFormat="1" applyFont="1" applyFill="1" applyBorder="1" applyAlignment="1">
      <alignment horizontal="right"/>
    </xf>
    <xf numFmtId="0" fontId="2" fillId="0" borderId="22" xfId="46" applyNumberFormat="1" applyFont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  <xf numFmtId="0" fontId="2" fillId="0" borderId="0" xfId="58" applyNumberFormat="1" applyFont="1" applyFill="1" applyAlignment="1">
      <alignment horizontal="justify" wrapText="1"/>
      <protection/>
    </xf>
    <xf numFmtId="169" fontId="2" fillId="0" borderId="0" xfId="42" applyNumberFormat="1" applyFont="1" applyFill="1" applyAlignment="1">
      <alignment horizontal="right"/>
    </xf>
    <xf numFmtId="169" fontId="2" fillId="0" borderId="0" xfId="42" applyNumberFormat="1" applyFont="1" applyFill="1" applyAlignment="1">
      <alignment/>
    </xf>
    <xf numFmtId="0" fontId="2" fillId="0" borderId="0" xfId="58" applyFont="1" applyFill="1">
      <alignment/>
      <protection/>
    </xf>
    <xf numFmtId="0" fontId="2" fillId="0" borderId="0" xfId="58" applyNumberFormat="1" applyFont="1" applyFill="1" applyAlignment="1">
      <alignment horizontal="left" wrapText="1"/>
      <protection/>
    </xf>
    <xf numFmtId="169" fontId="2" fillId="0" borderId="0" xfId="42" applyNumberFormat="1" applyFont="1" applyFill="1" applyBorder="1" applyAlignment="1">
      <alignment horizontal="right"/>
    </xf>
    <xf numFmtId="169" fontId="2" fillId="0" borderId="0" xfId="42" applyNumberFormat="1" applyFont="1" applyFill="1" applyAlignment="1">
      <alignment/>
    </xf>
    <xf numFmtId="169" fontId="2" fillId="0" borderId="0" xfId="42" applyNumberFormat="1" applyFont="1" applyFill="1" applyAlignment="1">
      <alignment horizontal="right"/>
    </xf>
    <xf numFmtId="169" fontId="2" fillId="0" borderId="0" xfId="58" applyNumberFormat="1" applyFont="1" applyFill="1">
      <alignment/>
      <protection/>
    </xf>
    <xf numFmtId="208" fontId="2" fillId="0" borderId="0" xfId="58" applyNumberFormat="1" applyFont="1" applyFill="1">
      <alignment/>
      <protection/>
    </xf>
    <xf numFmtId="169" fontId="2" fillId="0" borderId="19" xfId="46" applyNumberFormat="1" applyFont="1" applyFill="1" applyBorder="1">
      <alignment/>
      <protection/>
    </xf>
    <xf numFmtId="38" fontId="2" fillId="0" borderId="0" xfId="42" applyNumberFormat="1" applyFont="1" applyFill="1" applyBorder="1" applyAlignment="1">
      <alignment horizontal="right"/>
    </xf>
    <xf numFmtId="0" fontId="2" fillId="0" borderId="17" xfId="46" applyNumberFormat="1" applyFont="1" applyBorder="1" applyAlignment="1">
      <alignment horizontal="center"/>
      <protection/>
    </xf>
    <xf numFmtId="0" fontId="2" fillId="0" borderId="23" xfId="46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onsol worksheet Sep 2001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1" name="Text 1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2" name="Text 3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3" name="Text 5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 fLocksText="0">
      <xdr:nvSpPr>
        <xdr:cNvPr id="4" name="Text 6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chaiyk\My%20Documents\announcement\Dec%2006\Mithril%20Ann%2031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0">
        <row r="1">
          <cell r="A1" t="str">
            <v>MITHRIL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45</v>
      </c>
    </row>
    <row r="2" ht="13.5">
      <c r="A2" s="7" t="s">
        <v>0</v>
      </c>
    </row>
    <row r="4" spans="1:2" ht="13.5">
      <c r="A4" s="3" t="s">
        <v>135</v>
      </c>
      <c r="B4" s="2"/>
    </row>
    <row r="5" spans="1:2" ht="13.5">
      <c r="A5" s="3"/>
      <c r="B5" s="2"/>
    </row>
    <row r="6" ht="13.5">
      <c r="A6" s="1" t="s">
        <v>43</v>
      </c>
    </row>
    <row r="7" ht="13.5">
      <c r="A7" s="1" t="s">
        <v>136</v>
      </c>
    </row>
    <row r="9" spans="1:2" ht="13.5">
      <c r="A9" s="4" t="s">
        <v>46</v>
      </c>
      <c r="B9" s="3"/>
    </row>
    <row r="10" spans="1:2" ht="13.5">
      <c r="A10" s="4"/>
      <c r="B10" s="3"/>
    </row>
    <row r="11" spans="3:11" ht="41.25" customHeight="1">
      <c r="C11" s="13" t="s">
        <v>47</v>
      </c>
      <c r="D11" s="13"/>
      <c r="E11" s="13"/>
      <c r="F11" s="6"/>
      <c r="G11" s="13" t="s">
        <v>48</v>
      </c>
      <c r="H11" s="13"/>
      <c r="I11" s="13"/>
      <c r="K11" s="14"/>
    </row>
    <row r="12" spans="3:11" ht="13.5">
      <c r="C12" s="57"/>
      <c r="D12" s="57"/>
      <c r="E12" s="57" t="s">
        <v>49</v>
      </c>
      <c r="F12" s="56"/>
      <c r="G12" s="57"/>
      <c r="H12" s="57"/>
      <c r="I12" s="57" t="s">
        <v>49</v>
      </c>
      <c r="K12" s="14"/>
    </row>
    <row r="13" spans="3:11" ht="13.5">
      <c r="C13" s="57" t="s">
        <v>50</v>
      </c>
      <c r="D13" s="57"/>
      <c r="E13" s="57" t="s">
        <v>51</v>
      </c>
      <c r="F13" s="56"/>
      <c r="G13" s="57" t="s">
        <v>50</v>
      </c>
      <c r="H13" s="57"/>
      <c r="I13" s="57" t="s">
        <v>51</v>
      </c>
      <c r="K13" s="14"/>
    </row>
    <row r="14" spans="3:11" ht="13.5">
      <c r="C14" s="57" t="s">
        <v>52</v>
      </c>
      <c r="D14" s="57"/>
      <c r="E14" s="57" t="s">
        <v>52</v>
      </c>
      <c r="F14" s="56"/>
      <c r="G14" s="57" t="s">
        <v>53</v>
      </c>
      <c r="H14" s="57"/>
      <c r="I14" s="57" t="s">
        <v>54</v>
      </c>
      <c r="K14" s="14"/>
    </row>
    <row r="15" spans="1:11" ht="13.5">
      <c r="A15" s="6"/>
      <c r="B15" s="7"/>
      <c r="C15" s="58" t="s">
        <v>137</v>
      </c>
      <c r="D15" s="56"/>
      <c r="E15" s="58" t="s">
        <v>138</v>
      </c>
      <c r="F15" s="56"/>
      <c r="G15" s="58" t="str">
        <f>C15</f>
        <v>31.03.2012</v>
      </c>
      <c r="H15" s="56"/>
      <c r="I15" s="58" t="str">
        <f>E15</f>
        <v>31.03.2011</v>
      </c>
      <c r="K15" s="14"/>
    </row>
    <row r="16" spans="3:12" ht="13.5">
      <c r="C16" s="55" t="s">
        <v>55</v>
      </c>
      <c r="D16" s="56"/>
      <c r="E16" s="55" t="s">
        <v>55</v>
      </c>
      <c r="F16" s="56"/>
      <c r="G16" s="55" t="s">
        <v>55</v>
      </c>
      <c r="H16" s="56"/>
      <c r="I16" s="55" t="s">
        <v>55</v>
      </c>
      <c r="K16" s="14"/>
      <c r="L16" s="5" t="s">
        <v>56</v>
      </c>
    </row>
    <row r="17" spans="1:11" ht="13.5">
      <c r="A17" s="8"/>
      <c r="B17" s="102"/>
      <c r="C17" s="9"/>
      <c r="D17" s="9"/>
      <c r="E17" s="9"/>
      <c r="F17" s="9"/>
      <c r="G17" s="9"/>
      <c r="H17" s="9"/>
      <c r="I17" s="9"/>
      <c r="K17" s="14"/>
    </row>
    <row r="18" spans="1:11" ht="13.5">
      <c r="A18" s="8">
        <v>1</v>
      </c>
      <c r="B18" s="103" t="s">
        <v>57</v>
      </c>
      <c r="C18" s="89">
        <f>Consol_PL!B13</f>
        <v>3809</v>
      </c>
      <c r="D18" s="34"/>
      <c r="E18" s="89">
        <f>Consol_PL!D13</f>
        <v>3540</v>
      </c>
      <c r="F18" s="90"/>
      <c r="G18" s="89">
        <f>Consol_PL!F13</f>
        <v>13621</v>
      </c>
      <c r="H18" s="89"/>
      <c r="I18" s="93">
        <f>Consol_PL!H13</f>
        <v>11995</v>
      </c>
      <c r="K18" s="14"/>
    </row>
    <row r="19" spans="1:11" ht="13.5">
      <c r="A19" s="8"/>
      <c r="B19" s="103"/>
      <c r="C19" s="91"/>
      <c r="D19" s="33"/>
      <c r="E19" s="91"/>
      <c r="F19" s="25"/>
      <c r="G19" s="91"/>
      <c r="H19" s="91"/>
      <c r="I19" s="91"/>
      <c r="K19" s="14"/>
    </row>
    <row r="20" spans="1:9" ht="13.5">
      <c r="A20" s="8">
        <v>2</v>
      </c>
      <c r="B20" s="104" t="str">
        <f>Consol_PL!A29</f>
        <v>(Loss)/profit before taxation</v>
      </c>
      <c r="C20" s="91">
        <f>Consol_PL!B29</f>
        <v>-225</v>
      </c>
      <c r="D20" s="33"/>
      <c r="E20" s="91">
        <f>Consol_PL!D29</f>
        <v>-1562</v>
      </c>
      <c r="F20" s="25"/>
      <c r="G20" s="91">
        <f>Consol_PL!F29</f>
        <v>17864</v>
      </c>
      <c r="H20" s="91"/>
      <c r="I20" s="91">
        <f>Consol_PL!H29</f>
        <v>-8490</v>
      </c>
    </row>
    <row r="21" spans="1:9" ht="13.5">
      <c r="A21" s="8"/>
      <c r="B21" s="103"/>
      <c r="C21" s="91"/>
      <c r="D21" s="33"/>
      <c r="E21" s="91"/>
      <c r="F21" s="25"/>
      <c r="G21" s="91"/>
      <c r="H21" s="91"/>
      <c r="I21" s="91"/>
    </row>
    <row r="22" spans="1:9" ht="27">
      <c r="A22" s="21">
        <v>3</v>
      </c>
      <c r="B22" s="104" t="s">
        <v>168</v>
      </c>
      <c r="C22" s="89">
        <f>Consol_PL!B32</f>
        <v>-106</v>
      </c>
      <c r="D22" s="98"/>
      <c r="E22" s="89">
        <f>Consol_PL!D32</f>
        <v>-1451</v>
      </c>
      <c r="F22" s="99"/>
      <c r="G22" s="89">
        <f>Consol_PL!F32</f>
        <v>18228</v>
      </c>
      <c r="H22" s="89"/>
      <c r="I22" s="89">
        <f>Consol_PL!H32</f>
        <v>-8154</v>
      </c>
    </row>
    <row r="23" spans="1:9" ht="13.5">
      <c r="A23" s="8"/>
      <c r="B23" s="103"/>
      <c r="C23" s="93"/>
      <c r="D23" s="113"/>
      <c r="E23" s="93"/>
      <c r="F23" s="114"/>
      <c r="G23" s="93"/>
      <c r="H23" s="93"/>
      <c r="I23" s="93"/>
    </row>
    <row r="24" spans="1:9" ht="13.5">
      <c r="A24" s="8">
        <v>4</v>
      </c>
      <c r="B24" s="104" t="s">
        <v>155</v>
      </c>
      <c r="C24" s="115">
        <f>Consol_PL!B32</f>
        <v>-106</v>
      </c>
      <c r="D24" s="113"/>
      <c r="E24" s="115">
        <f>Consol_PL!D32</f>
        <v>-1451</v>
      </c>
      <c r="F24" s="114"/>
      <c r="G24" s="115">
        <f>Consol_PL!F32</f>
        <v>18228</v>
      </c>
      <c r="H24" s="93"/>
      <c r="I24" s="115">
        <f>Consol_PL!H32</f>
        <v>-8154</v>
      </c>
    </row>
    <row r="25" spans="1:9" ht="13.5">
      <c r="A25" s="8"/>
      <c r="B25" s="103"/>
      <c r="C25" s="89"/>
      <c r="D25" s="34"/>
      <c r="E25" s="89"/>
      <c r="F25" s="25"/>
      <c r="G25" s="89"/>
      <c r="H25" s="89"/>
      <c r="I25" s="89"/>
    </row>
    <row r="26" spans="1:9" ht="13.5">
      <c r="A26" s="8">
        <v>5</v>
      </c>
      <c r="B26" s="103" t="s">
        <v>156</v>
      </c>
      <c r="C26" s="94">
        <f>Consol_PL!B54</f>
        <v>-0.05323904330443692</v>
      </c>
      <c r="D26" s="95"/>
      <c r="E26" s="94">
        <f>Consol_PL!D54</f>
        <v>-0.7287721871201696</v>
      </c>
      <c r="F26" s="96"/>
      <c r="G26" s="94">
        <f>Consol_PL!F54</f>
        <v>9.155106427861098</v>
      </c>
      <c r="H26" s="97"/>
      <c r="I26" s="94">
        <f>Consol_PL!H54</f>
        <v>-3.6790187943867965</v>
      </c>
    </row>
    <row r="27" spans="1:9" ht="13.5">
      <c r="A27" s="8"/>
      <c r="B27" s="103"/>
      <c r="C27" s="89"/>
      <c r="D27" s="34"/>
      <c r="E27" s="89"/>
      <c r="F27" s="25"/>
      <c r="G27" s="89"/>
      <c r="H27" s="89"/>
      <c r="I27" s="89"/>
    </row>
    <row r="28" spans="1:9" ht="13.5">
      <c r="A28" s="8">
        <v>6</v>
      </c>
      <c r="B28" s="103" t="s">
        <v>58</v>
      </c>
      <c r="C28" s="89">
        <v>0</v>
      </c>
      <c r="D28" s="34"/>
      <c r="E28" s="89">
        <v>0</v>
      </c>
      <c r="F28" s="33"/>
      <c r="G28" s="89">
        <v>0</v>
      </c>
      <c r="H28" s="89"/>
      <c r="I28" s="89">
        <v>0</v>
      </c>
    </row>
    <row r="29" spans="1:9" ht="30" customHeight="1">
      <c r="A29" s="8"/>
      <c r="B29" s="11"/>
      <c r="C29" s="129" t="s">
        <v>18</v>
      </c>
      <c r="D29" s="129"/>
      <c r="E29" s="129"/>
      <c r="F29" s="59"/>
      <c r="G29" s="129" t="s">
        <v>38</v>
      </c>
      <c r="H29" s="129"/>
      <c r="I29" s="129"/>
    </row>
    <row r="30" spans="1:9" ht="13.5">
      <c r="A30" s="8"/>
      <c r="B30" s="11"/>
      <c r="C30" s="129" t="s">
        <v>19</v>
      </c>
      <c r="D30" s="129"/>
      <c r="E30" s="129"/>
      <c r="F30" s="59"/>
      <c r="G30" s="129" t="s">
        <v>20</v>
      </c>
      <c r="H30" s="129"/>
      <c r="I30" s="129"/>
    </row>
    <row r="31" spans="1:9" ht="13.5">
      <c r="A31" s="8">
        <v>7</v>
      </c>
      <c r="B31" s="12" t="s">
        <v>36</v>
      </c>
      <c r="C31" s="17"/>
      <c r="D31" s="60"/>
      <c r="E31" s="16">
        <f>Consol_BS!B28/199102</f>
        <v>0.005861317314743197</v>
      </c>
      <c r="F31" s="17"/>
      <c r="G31" s="18"/>
      <c r="H31" s="18"/>
      <c r="I31" s="16">
        <f>Consol_BS!D28/199102</f>
        <v>-0.08568974696386776</v>
      </c>
    </row>
    <row r="32" spans="3:9" ht="13.5">
      <c r="C32" s="10"/>
      <c r="D32" s="10"/>
      <c r="E32" s="51"/>
      <c r="F32" s="17"/>
      <c r="G32" s="17"/>
      <c r="H32" s="17"/>
      <c r="I32" s="17"/>
    </row>
    <row r="33" spans="2:9" ht="13.5">
      <c r="B33" s="12"/>
      <c r="C33" s="10"/>
      <c r="D33" s="10"/>
      <c r="E33" s="10"/>
      <c r="F33" s="10"/>
      <c r="G33" s="10"/>
      <c r="H33" s="10"/>
      <c r="I33" s="10"/>
    </row>
    <row r="34" spans="1:9" ht="13.5">
      <c r="A34" s="4" t="s">
        <v>11</v>
      </c>
      <c r="B34" s="3"/>
      <c r="C34" s="10"/>
      <c r="D34" s="10"/>
      <c r="E34" s="10"/>
      <c r="F34" s="10"/>
      <c r="G34" s="10"/>
      <c r="H34" s="10"/>
      <c r="I34" s="10"/>
    </row>
    <row r="35" spans="1:9" ht="13.5">
      <c r="A35" s="4"/>
      <c r="B35" s="3"/>
      <c r="C35" s="10"/>
      <c r="D35" s="10"/>
      <c r="E35" s="10"/>
      <c r="F35" s="10"/>
      <c r="G35" s="10"/>
      <c r="H35" s="10"/>
      <c r="I35" s="10"/>
    </row>
    <row r="36" spans="3:9" ht="13.5">
      <c r="C36" s="49" t="s">
        <v>47</v>
      </c>
      <c r="D36" s="49"/>
      <c r="E36" s="49"/>
      <c r="F36" s="50"/>
      <c r="G36" s="49" t="s">
        <v>48</v>
      </c>
      <c r="H36" s="49"/>
      <c r="I36" s="49"/>
    </row>
    <row r="37" spans="1:9" ht="13.5">
      <c r="A37" s="6"/>
      <c r="B37" s="7"/>
      <c r="C37" s="61" t="str">
        <f>C15</f>
        <v>31.03.2012</v>
      </c>
      <c r="D37" s="61"/>
      <c r="E37" s="61" t="str">
        <f>E15</f>
        <v>31.03.2011</v>
      </c>
      <c r="F37" s="61"/>
      <c r="G37" s="61" t="str">
        <f>G15</f>
        <v>31.03.2012</v>
      </c>
      <c r="H37" s="61"/>
      <c r="I37" s="61" t="str">
        <f>I15</f>
        <v>31.03.2011</v>
      </c>
    </row>
    <row r="38" spans="3:9" ht="13.5">
      <c r="C38" s="62" t="s">
        <v>55</v>
      </c>
      <c r="D38" s="61"/>
      <c r="E38" s="62" t="s">
        <v>55</v>
      </c>
      <c r="F38" s="61"/>
      <c r="G38" s="62" t="s">
        <v>55</v>
      </c>
      <c r="H38" s="61"/>
      <c r="I38" s="62" t="s">
        <v>55</v>
      </c>
    </row>
    <row r="39" spans="1:9" ht="13.5">
      <c r="A39" s="8"/>
      <c r="C39" s="15"/>
      <c r="D39" s="15"/>
      <c r="E39" s="15"/>
      <c r="F39" s="15"/>
      <c r="G39" s="15"/>
      <c r="H39" s="15"/>
      <c r="I39" s="15"/>
    </row>
    <row r="40" spans="1:9" ht="13.5">
      <c r="A40" s="8">
        <v>1</v>
      </c>
      <c r="B40" s="105" t="s">
        <v>117</v>
      </c>
      <c r="C40" s="89">
        <f>Consol_PL!B26</f>
        <v>637</v>
      </c>
      <c r="D40" s="34"/>
      <c r="E40" s="89">
        <f>Consol_PL!D26</f>
        <v>-94</v>
      </c>
      <c r="F40" s="90"/>
      <c r="G40" s="89">
        <f>Consol_PL!F26</f>
        <v>20938</v>
      </c>
      <c r="H40" s="89"/>
      <c r="I40" s="89">
        <f>Consol_PL!H26</f>
        <v>-4265</v>
      </c>
    </row>
    <row r="41" spans="1:9" s="121" customFormat="1" ht="13.5">
      <c r="A41" s="117"/>
      <c r="B41" s="118"/>
      <c r="C41" s="119"/>
      <c r="D41" s="120"/>
      <c r="E41" s="119"/>
      <c r="F41" s="114"/>
      <c r="G41" s="119"/>
      <c r="H41" s="119"/>
      <c r="I41" s="119"/>
    </row>
    <row r="42" spans="1:9" s="121" customFormat="1" ht="13.5">
      <c r="A42" s="117">
        <v>2</v>
      </c>
      <c r="B42" s="122" t="s">
        <v>12</v>
      </c>
      <c r="C42" s="123">
        <f>Consol_PL!B18</f>
        <v>2</v>
      </c>
      <c r="D42" s="124"/>
      <c r="E42" s="125">
        <f>Consol_PL!D18</f>
        <v>5</v>
      </c>
      <c r="F42" s="126"/>
      <c r="G42" s="123">
        <f>-Consol_CF!D15</f>
        <v>45</v>
      </c>
      <c r="H42" s="125"/>
      <c r="I42" s="125">
        <f>-Consol_CF!F15</f>
        <v>39</v>
      </c>
    </row>
    <row r="43" spans="1:9" s="121" customFormat="1" ht="13.5">
      <c r="A43" s="117"/>
      <c r="B43" s="118"/>
      <c r="C43" s="119"/>
      <c r="D43" s="120"/>
      <c r="E43" s="119"/>
      <c r="F43" s="114"/>
      <c r="G43" s="119"/>
      <c r="H43" s="119"/>
      <c r="I43" s="119"/>
    </row>
    <row r="44" spans="1:11" s="121" customFormat="1" ht="13.5">
      <c r="A44" s="117">
        <v>3</v>
      </c>
      <c r="B44" s="122" t="s">
        <v>32</v>
      </c>
      <c r="C44" s="93">
        <f>Consol_PL!B28</f>
        <v>-862</v>
      </c>
      <c r="D44" s="93"/>
      <c r="E44" s="93">
        <f>Consol_PL!D28</f>
        <v>-1468</v>
      </c>
      <c r="F44" s="114"/>
      <c r="G44" s="93">
        <f>-Consol_CF!D14</f>
        <v>-3074</v>
      </c>
      <c r="H44" s="93"/>
      <c r="I44" s="93">
        <f>-Consol_CF!F14</f>
        <v>-4225</v>
      </c>
      <c r="K44" s="127"/>
    </row>
    <row r="45" spans="3:9" ht="12.75">
      <c r="C45" s="92"/>
      <c r="D45" s="92"/>
      <c r="E45" s="92"/>
      <c r="F45" s="92"/>
      <c r="G45" s="92"/>
      <c r="H45" s="92"/>
      <c r="I45" s="92"/>
    </row>
    <row r="46" ht="12.75"/>
    <row r="47" ht="13.5"/>
    <row r="48" ht="13.5">
      <c r="A48" s="20"/>
    </row>
    <row r="49" ht="13.5">
      <c r="A49" s="19"/>
    </row>
    <row r="50" ht="13.5">
      <c r="A50" s="19"/>
    </row>
  </sheetData>
  <sheetProtection/>
  <mergeCells count="4">
    <mergeCell ref="C29:E29"/>
    <mergeCell ref="G29:I29"/>
    <mergeCell ref="C30:E30"/>
    <mergeCell ref="G30:I30"/>
  </mergeCells>
  <printOptions/>
  <pageMargins left="0.7" right="0" top="0.75" bottom="0.75" header="0.5" footer="0.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SheetLayoutView="100" zoomScalePageLayoutView="0" workbookViewId="0" topLeftCell="A37">
      <selection activeCell="F32" sqref="F32"/>
    </sheetView>
  </sheetViews>
  <sheetFormatPr defaultColWidth="9.140625" defaultRowHeight="12.75"/>
  <cols>
    <col min="1" max="1" width="32.57421875" style="23" customWidth="1"/>
    <col min="2" max="2" width="14.28125" style="23" customWidth="1"/>
    <col min="3" max="3" width="1.421875" style="23" customWidth="1"/>
    <col min="4" max="4" width="13.421875" style="23" customWidth="1"/>
    <col min="5" max="5" width="1.421875" style="24" customWidth="1"/>
    <col min="6" max="6" width="13.421875" style="23" customWidth="1"/>
    <col min="7" max="7" width="1.8515625" style="24" customWidth="1"/>
    <col min="8" max="8" width="13.421875" style="23" customWidth="1"/>
    <col min="9" max="9" width="1.1484375" style="23" customWidth="1"/>
    <col min="10" max="16384" width="9.140625" style="23" customWidth="1"/>
  </cols>
  <sheetData>
    <row r="1" spans="1:3" ht="13.5">
      <c r="A1" s="22" t="str">
        <f>Summary!A1</f>
        <v>MITHRIL BERHAD</v>
      </c>
      <c r="B1" s="22"/>
      <c r="C1" s="22"/>
    </row>
    <row r="2" spans="1:3" ht="13.5">
      <c r="A2" s="7" t="str">
        <f>Summary!A2</f>
        <v>(Company No.: 577765-U)</v>
      </c>
      <c r="B2" s="7"/>
      <c r="C2" s="7"/>
    </row>
    <row r="4" spans="1:3" ht="13.5">
      <c r="A4" s="22" t="s">
        <v>88</v>
      </c>
      <c r="B4" s="22"/>
      <c r="C4" s="22"/>
    </row>
    <row r="5" spans="1:3" ht="13.5">
      <c r="A5" s="22" t="s">
        <v>139</v>
      </c>
      <c r="B5" s="22"/>
      <c r="C5" s="22"/>
    </row>
    <row r="6" spans="1:3" ht="13.5">
      <c r="A6" s="22"/>
      <c r="B6" s="22"/>
      <c r="C6" s="22"/>
    </row>
    <row r="7" spans="1:3" ht="13.5">
      <c r="A7" s="25"/>
      <c r="B7" s="25"/>
      <c r="C7" s="25"/>
    </row>
    <row r="8" spans="2:8" s="26" customFormat="1" ht="13.5">
      <c r="B8" s="83" t="s">
        <v>21</v>
      </c>
      <c r="C8" s="85"/>
      <c r="D8" s="83" t="s">
        <v>22</v>
      </c>
      <c r="E8" s="86"/>
      <c r="F8" s="83" t="s">
        <v>140</v>
      </c>
      <c r="G8" s="85"/>
      <c r="H8" s="83" t="str">
        <f>F8</f>
        <v>9 Months</v>
      </c>
    </row>
    <row r="9" spans="2:8" s="26" customFormat="1" ht="13.5">
      <c r="B9" s="83" t="s">
        <v>23</v>
      </c>
      <c r="C9" s="85"/>
      <c r="D9" s="83" t="s">
        <v>23</v>
      </c>
      <c r="E9" s="86"/>
      <c r="F9" s="83" t="s">
        <v>24</v>
      </c>
      <c r="G9" s="85"/>
      <c r="H9" s="83" t="s">
        <v>24</v>
      </c>
    </row>
    <row r="10" spans="2:8" s="26" customFormat="1" ht="13.5">
      <c r="B10" s="85" t="str">
        <f>Summary!C15</f>
        <v>31.03.2012</v>
      </c>
      <c r="C10" s="85"/>
      <c r="D10" s="85" t="str">
        <f>Summary!E15</f>
        <v>31.03.2011</v>
      </c>
      <c r="E10" s="86"/>
      <c r="F10" s="85" t="str">
        <f>Summary!G15</f>
        <v>31.03.2012</v>
      </c>
      <c r="G10" s="85"/>
      <c r="H10" s="85" t="str">
        <f>Summary!I15</f>
        <v>31.03.2011</v>
      </c>
    </row>
    <row r="11" spans="2:8" s="26" customFormat="1" ht="20.25" customHeight="1">
      <c r="B11" s="87" t="s">
        <v>55</v>
      </c>
      <c r="C11" s="85"/>
      <c r="D11" s="87" t="s">
        <v>55</v>
      </c>
      <c r="E11" s="85"/>
      <c r="F11" s="87" t="s">
        <v>55</v>
      </c>
      <c r="G11" s="85"/>
      <c r="H11" s="87" t="s">
        <v>55</v>
      </c>
    </row>
    <row r="12" spans="4:8" ht="13.5">
      <c r="D12" s="28"/>
      <c r="E12" s="29"/>
      <c r="F12" s="28"/>
      <c r="G12" s="29"/>
      <c r="H12" s="28"/>
    </row>
    <row r="13" spans="1:8" ht="13.5">
      <c r="A13" s="26" t="s">
        <v>57</v>
      </c>
      <c r="B13" s="23">
        <v>3809</v>
      </c>
      <c r="C13" s="26"/>
      <c r="D13" s="26">
        <v>3540</v>
      </c>
      <c r="F13" s="23">
        <v>13621</v>
      </c>
      <c r="H13" s="26">
        <v>11995</v>
      </c>
    </row>
    <row r="14" spans="1:8" ht="13.5">
      <c r="A14" s="26" t="s">
        <v>76</v>
      </c>
      <c r="B14" s="34">
        <v>-2414</v>
      </c>
      <c r="C14" s="26"/>
      <c r="D14" s="66">
        <v>-2580</v>
      </c>
      <c r="F14" s="48">
        <v>-9565</v>
      </c>
      <c r="G14" s="31"/>
      <c r="H14" s="66">
        <f>-9722-H15</f>
        <v>-8904</v>
      </c>
    </row>
    <row r="15" spans="1:8" ht="13.5">
      <c r="A15" s="26" t="s">
        <v>146</v>
      </c>
      <c r="B15" s="35">
        <v>-210</v>
      </c>
      <c r="C15" s="26"/>
      <c r="D15" s="35">
        <v>-255</v>
      </c>
      <c r="F15" s="101">
        <v>-635</v>
      </c>
      <c r="G15" s="31"/>
      <c r="H15" s="100">
        <v>-818</v>
      </c>
    </row>
    <row r="16" spans="1:8" ht="13.5">
      <c r="A16" s="26" t="s">
        <v>77</v>
      </c>
      <c r="B16" s="26">
        <f>SUM(B13:B15)</f>
        <v>1185</v>
      </c>
      <c r="C16" s="26"/>
      <c r="D16" s="26">
        <f>SUM(D13:D15)</f>
        <v>705</v>
      </c>
      <c r="F16" s="26">
        <f>SUM(F13:F15)</f>
        <v>3421</v>
      </c>
      <c r="G16" s="31"/>
      <c r="H16" s="26">
        <f>SUM(H13:H15)</f>
        <v>2273</v>
      </c>
    </row>
    <row r="17" spans="1:8" ht="13.5">
      <c r="A17" s="26"/>
      <c r="B17" s="33"/>
      <c r="C17" s="26"/>
      <c r="D17" s="26"/>
      <c r="F17" s="33"/>
      <c r="G17" s="31"/>
      <c r="H17" s="26"/>
    </row>
    <row r="18" spans="1:8" ht="13.5">
      <c r="A18" s="26" t="s">
        <v>3</v>
      </c>
      <c r="B18" s="33">
        <v>2</v>
      </c>
      <c r="C18" s="26"/>
      <c r="D18" s="26">
        <v>5</v>
      </c>
      <c r="F18" s="33">
        <f>45</f>
        <v>45</v>
      </c>
      <c r="G18" s="31"/>
      <c r="H18" s="26">
        <v>39</v>
      </c>
    </row>
    <row r="19" spans="1:8" ht="13.5">
      <c r="A19" s="26" t="s">
        <v>40</v>
      </c>
      <c r="B19" s="33">
        <v>121</v>
      </c>
      <c r="C19" s="26"/>
      <c r="D19" s="26">
        <v>231</v>
      </c>
      <c r="F19" s="33">
        <f>25715-F18</f>
        <v>25670</v>
      </c>
      <c r="G19" s="31"/>
      <c r="H19" s="26">
        <v>707</v>
      </c>
    </row>
    <row r="20" spans="1:8" ht="13.5">
      <c r="A20" s="26" t="s">
        <v>147</v>
      </c>
      <c r="B20" s="34">
        <v>-71</v>
      </c>
      <c r="C20" s="26"/>
      <c r="D20" s="66">
        <v>-51</v>
      </c>
      <c r="F20" s="34">
        <v>64</v>
      </c>
      <c r="G20" s="31"/>
      <c r="H20" s="66">
        <v>-51</v>
      </c>
    </row>
    <row r="21" spans="1:8" ht="13.5">
      <c r="A21" s="26" t="s">
        <v>78</v>
      </c>
      <c r="B21" s="33">
        <v>-320</v>
      </c>
      <c r="C21" s="26"/>
      <c r="D21" s="26">
        <v>-140</v>
      </c>
      <c r="F21" s="33">
        <v>-638</v>
      </c>
      <c r="G21" s="31"/>
      <c r="H21" s="26">
        <v>-497</v>
      </c>
    </row>
    <row r="22" spans="1:8" ht="13.5">
      <c r="A22" s="26" t="s">
        <v>79</v>
      </c>
      <c r="B22" s="34">
        <f>-351-B24-B25-B20</f>
        <v>-265</v>
      </c>
      <c r="C22" s="26"/>
      <c r="D22" s="66">
        <f>-896-D24-D25-D20+1</f>
        <v>-828</v>
      </c>
      <c r="F22" s="34">
        <f>-7559-F20-F24-F25-1</f>
        <v>-1778</v>
      </c>
      <c r="G22" s="31"/>
      <c r="H22" s="34">
        <f>-6787-H20-H24-H25</f>
        <v>-2716</v>
      </c>
    </row>
    <row r="23" spans="1:8" ht="13.5">
      <c r="A23" s="26" t="s">
        <v>161</v>
      </c>
      <c r="B23" s="34"/>
      <c r="C23" s="26"/>
      <c r="D23" s="66"/>
      <c r="F23" s="34"/>
      <c r="G23" s="31"/>
      <c r="H23" s="34"/>
    </row>
    <row r="24" spans="1:8" s="24" customFormat="1" ht="13.5">
      <c r="A24" s="66" t="s">
        <v>160</v>
      </c>
      <c r="B24" s="34">
        <v>0</v>
      </c>
      <c r="C24" s="66"/>
      <c r="D24" s="66">
        <v>0</v>
      </c>
      <c r="F24" s="34">
        <v>-5800</v>
      </c>
      <c r="G24" s="31"/>
      <c r="H24" s="66">
        <v>-3966</v>
      </c>
    </row>
    <row r="25" spans="1:8" s="24" customFormat="1" ht="13.5">
      <c r="A25" s="66" t="s">
        <v>146</v>
      </c>
      <c r="B25" s="34">
        <v>-15</v>
      </c>
      <c r="C25" s="66"/>
      <c r="D25" s="66">
        <v>-16</v>
      </c>
      <c r="F25" s="34">
        <v>-46</v>
      </c>
      <c r="G25" s="31"/>
      <c r="H25" s="66">
        <v>-54</v>
      </c>
    </row>
    <row r="26" spans="1:8" ht="13.5">
      <c r="A26" s="26" t="s">
        <v>117</v>
      </c>
      <c r="B26" s="128">
        <f>SUM(B16:B25)</f>
        <v>637</v>
      </c>
      <c r="C26" s="26"/>
      <c r="D26" s="128">
        <f>SUM(D16:D25)</f>
        <v>-94</v>
      </c>
      <c r="F26" s="128">
        <f>SUM(F16:F25)</f>
        <v>20938</v>
      </c>
      <c r="G26" s="31"/>
      <c r="H26" s="128">
        <f>SUM(H16:H25)</f>
        <v>-4265</v>
      </c>
    </row>
    <row r="27" spans="1:8" ht="13.5">
      <c r="A27" s="26"/>
      <c r="C27" s="26"/>
      <c r="D27" s="26"/>
      <c r="H27" s="26"/>
    </row>
    <row r="28" spans="1:8" ht="13.5">
      <c r="A28" s="26" t="s">
        <v>33</v>
      </c>
      <c r="B28" s="35">
        <v>-862</v>
      </c>
      <c r="C28" s="26"/>
      <c r="D28" s="100">
        <v>-1468</v>
      </c>
      <c r="F28" s="35">
        <v>-3074</v>
      </c>
      <c r="G28" s="31"/>
      <c r="H28" s="100">
        <v>-4225</v>
      </c>
    </row>
    <row r="29" spans="1:8" ht="13.5">
      <c r="A29" s="23" t="s">
        <v>148</v>
      </c>
      <c r="B29" s="26">
        <f>SUM(B26:B28)</f>
        <v>-225</v>
      </c>
      <c r="C29" s="26"/>
      <c r="D29" s="26">
        <f>SUM(D26:D28)</f>
        <v>-1562</v>
      </c>
      <c r="F29" s="26">
        <f>SUM(F26:F28)</f>
        <v>17864</v>
      </c>
      <c r="H29" s="26">
        <f>SUM(H26:H28)</f>
        <v>-8490</v>
      </c>
    </row>
    <row r="30" spans="1:8" ht="13.5">
      <c r="A30" s="26"/>
      <c r="B30" s="24"/>
      <c r="C30" s="66"/>
      <c r="D30" s="24"/>
      <c r="F30" s="24"/>
      <c r="H30" s="24"/>
    </row>
    <row r="31" spans="1:8" ht="13.5">
      <c r="A31" s="26" t="s">
        <v>80</v>
      </c>
      <c r="B31" s="32">
        <v>119</v>
      </c>
      <c r="C31" s="66"/>
      <c r="D31" s="32">
        <v>111</v>
      </c>
      <c r="F31" s="32">
        <v>364</v>
      </c>
      <c r="H31" s="32">
        <v>336</v>
      </c>
    </row>
    <row r="32" spans="1:8" ht="13.5">
      <c r="A32" s="26" t="s">
        <v>149</v>
      </c>
      <c r="B32" s="107">
        <f>SUM(B29:B31)</f>
        <v>-106</v>
      </c>
      <c r="C32" s="26"/>
      <c r="D32" s="107">
        <f>SUM(D29:D31)</f>
        <v>-1451</v>
      </c>
      <c r="F32" s="107">
        <f>SUM(F29:F31)</f>
        <v>18228</v>
      </c>
      <c r="G32" s="34"/>
      <c r="H32" s="107">
        <f>SUM(H29:H31)</f>
        <v>-8154</v>
      </c>
    </row>
    <row r="33" spans="1:7" ht="13.5">
      <c r="A33" s="26"/>
      <c r="B33" s="33"/>
      <c r="C33" s="26"/>
      <c r="F33" s="33"/>
      <c r="G33" s="34"/>
    </row>
    <row r="34" spans="1:7" ht="13.5">
      <c r="A34" s="26" t="s">
        <v>164</v>
      </c>
      <c r="B34" s="33"/>
      <c r="C34" s="26"/>
      <c r="F34" s="33"/>
      <c r="G34" s="34"/>
    </row>
    <row r="35" spans="1:7" ht="13.5">
      <c r="A35" s="26" t="s">
        <v>165</v>
      </c>
      <c r="B35" s="33"/>
      <c r="C35" s="26"/>
      <c r="F35" s="33"/>
      <c r="G35" s="34"/>
    </row>
    <row r="36" spans="1:8" ht="13.5">
      <c r="A36" s="26" t="s">
        <v>166</v>
      </c>
      <c r="B36" s="33">
        <v>0</v>
      </c>
      <c r="C36" s="26"/>
      <c r="D36" s="23">
        <v>0</v>
      </c>
      <c r="F36" s="33">
        <v>0</v>
      </c>
      <c r="G36" s="34"/>
      <c r="H36" s="23">
        <v>829</v>
      </c>
    </row>
    <row r="37" spans="1:7" ht="13.5">
      <c r="A37" s="26" t="s">
        <v>90</v>
      </c>
      <c r="B37" s="33"/>
      <c r="C37" s="26"/>
      <c r="F37" s="33"/>
      <c r="G37" s="34"/>
    </row>
    <row r="38" spans="1:8" ht="13.5">
      <c r="A38" s="26" t="s">
        <v>89</v>
      </c>
      <c r="B38" s="106">
        <f>SUM(B36:B37)</f>
        <v>0</v>
      </c>
      <c r="C38" s="26"/>
      <c r="D38" s="106">
        <f>SUM(D36:D37)</f>
        <v>0</v>
      </c>
      <c r="F38" s="106">
        <f>SUM(F36:F37)</f>
        <v>0</v>
      </c>
      <c r="G38" s="34"/>
      <c r="H38" s="106">
        <f>SUM(H36:H37)</f>
        <v>829</v>
      </c>
    </row>
    <row r="39" spans="1:7" ht="13.5">
      <c r="A39" s="26"/>
      <c r="B39" s="33"/>
      <c r="C39" s="26"/>
      <c r="F39" s="33"/>
      <c r="G39" s="34"/>
    </row>
    <row r="40" spans="1:7" ht="13.5">
      <c r="A40" s="26" t="s">
        <v>150</v>
      </c>
      <c r="B40" s="33"/>
      <c r="C40" s="26"/>
      <c r="F40" s="33"/>
      <c r="G40" s="34"/>
    </row>
    <row r="41" spans="1:8" ht="14.25" thickBot="1">
      <c r="A41" s="26" t="s">
        <v>126</v>
      </c>
      <c r="B41" s="109">
        <f>B32+B38</f>
        <v>-106</v>
      </c>
      <c r="C41" s="26"/>
      <c r="D41" s="109">
        <f>D32+D38</f>
        <v>-1451</v>
      </c>
      <c r="F41" s="109">
        <f>F32+F38</f>
        <v>18228</v>
      </c>
      <c r="G41" s="34"/>
      <c r="H41" s="109">
        <f>H32+H38</f>
        <v>-7325</v>
      </c>
    </row>
    <row r="42" spans="1:7" ht="13.5">
      <c r="A42" s="26"/>
      <c r="B42" s="33"/>
      <c r="C42" s="26"/>
      <c r="F42" s="33"/>
      <c r="G42" s="34"/>
    </row>
    <row r="43" spans="1:7" ht="13.5">
      <c r="A43" s="22" t="s">
        <v>151</v>
      </c>
      <c r="B43" s="33"/>
      <c r="C43" s="26"/>
      <c r="F43" s="33"/>
      <c r="G43" s="34"/>
    </row>
    <row r="44" spans="1:8" ht="13.5">
      <c r="A44" s="26" t="s">
        <v>91</v>
      </c>
      <c r="B44" s="33">
        <f>B41</f>
        <v>-106</v>
      </c>
      <c r="C44" s="26"/>
      <c r="D44" s="33">
        <f>D41</f>
        <v>-1451</v>
      </c>
      <c r="F44" s="33">
        <f>F41</f>
        <v>18228</v>
      </c>
      <c r="G44" s="34"/>
      <c r="H44" s="33">
        <f>H41</f>
        <v>-7325</v>
      </c>
    </row>
    <row r="45" spans="1:8" ht="13.5">
      <c r="A45" s="26" t="s">
        <v>169</v>
      </c>
      <c r="B45" s="35">
        <v>0</v>
      </c>
      <c r="C45" s="26"/>
      <c r="D45" s="35">
        <v>0</v>
      </c>
      <c r="F45" s="35">
        <v>0</v>
      </c>
      <c r="G45" s="34"/>
      <c r="H45" s="35">
        <v>0</v>
      </c>
    </row>
    <row r="46" spans="1:8" ht="14.25" thickBot="1">
      <c r="A46" s="26"/>
      <c r="B46" s="110">
        <f>SUM(B44:B45)</f>
        <v>-106</v>
      </c>
      <c r="C46" s="26"/>
      <c r="D46" s="110">
        <f>SUM(D44:D45)</f>
        <v>-1451</v>
      </c>
      <c r="F46" s="110">
        <f>SUM(F44:F45)</f>
        <v>18228</v>
      </c>
      <c r="G46" s="34"/>
      <c r="H46" s="110">
        <f>SUM(H44:H45)</f>
        <v>-7325</v>
      </c>
    </row>
    <row r="47" spans="4:8" ht="13.5">
      <c r="D47" s="24"/>
      <c r="F47" s="31"/>
      <c r="G47" s="31"/>
      <c r="H47" s="24"/>
    </row>
    <row r="48" spans="1:8" ht="13.5">
      <c r="A48" s="23" t="s">
        <v>153</v>
      </c>
      <c r="D48" s="24"/>
      <c r="F48" s="31"/>
      <c r="G48" s="31"/>
      <c r="H48" s="24"/>
    </row>
    <row r="49" spans="1:8" ht="13.5">
      <c r="A49" s="23" t="s">
        <v>152</v>
      </c>
      <c r="B49" s="34">
        <f>B32-B50</f>
        <v>-227</v>
      </c>
      <c r="D49" s="34">
        <f>D32-D50</f>
        <v>-1571</v>
      </c>
      <c r="F49" s="34">
        <f>F32-F50</f>
        <v>17860</v>
      </c>
      <c r="G49" s="34"/>
      <c r="H49" s="34">
        <f>H32-H50</f>
        <v>-8497</v>
      </c>
    </row>
    <row r="50" spans="1:8" s="26" customFormat="1" ht="13.5">
      <c r="A50" s="26" t="s">
        <v>118</v>
      </c>
      <c r="B50" s="26">
        <v>121</v>
      </c>
      <c r="D50" s="66">
        <v>120</v>
      </c>
      <c r="E50" s="66"/>
      <c r="F50" s="113">
        <v>368</v>
      </c>
      <c r="G50" s="113"/>
      <c r="H50" s="66">
        <v>343</v>
      </c>
    </row>
    <row r="51" spans="2:8" ht="14.25" thickBot="1">
      <c r="B51" s="108">
        <f>SUM(B49:B50)</f>
        <v>-106</v>
      </c>
      <c r="D51" s="108">
        <f>SUM(D49:D50)</f>
        <v>-1451</v>
      </c>
      <c r="F51" s="108">
        <f>SUM(F49:F50)</f>
        <v>18228</v>
      </c>
      <c r="G51" s="34"/>
      <c r="H51" s="108">
        <f>SUM(H49:H50)</f>
        <v>-8154</v>
      </c>
    </row>
    <row r="52" spans="4:8" ht="14.25" thickTop="1">
      <c r="D52" s="24"/>
      <c r="F52" s="31"/>
      <c r="G52" s="31"/>
      <c r="H52" s="24"/>
    </row>
    <row r="53" spans="1:7" ht="13.5">
      <c r="A53" s="23" t="s">
        <v>154</v>
      </c>
      <c r="F53" s="30"/>
      <c r="G53" s="31"/>
    </row>
    <row r="54" spans="1:8" ht="13.5">
      <c r="A54" s="67" t="s">
        <v>71</v>
      </c>
      <c r="B54" s="63">
        <f>B32/199102*100</f>
        <v>-0.05323904330443692</v>
      </c>
      <c r="C54" s="26"/>
      <c r="D54" s="36">
        <f>D46/199102*100</f>
        <v>-0.7287721871201696</v>
      </c>
      <c r="E54" s="36"/>
      <c r="F54" s="37">
        <f>F32/199102*100</f>
        <v>9.155106427861098</v>
      </c>
      <c r="G54" s="37"/>
      <c r="H54" s="36">
        <f>H46/199102*100</f>
        <v>-3.6790187943867965</v>
      </c>
    </row>
    <row r="55" spans="1:8" ht="13.5">
      <c r="A55" s="67" t="s">
        <v>72</v>
      </c>
      <c r="B55" s="38" t="s">
        <v>59</v>
      </c>
      <c r="C55" s="26"/>
      <c r="D55" s="38" t="s">
        <v>59</v>
      </c>
      <c r="E55" s="38"/>
      <c r="F55" s="37" t="s">
        <v>59</v>
      </c>
      <c r="G55" s="37"/>
      <c r="H55" s="38" t="s">
        <v>59</v>
      </c>
    </row>
    <row r="56" spans="1:8" ht="13.5">
      <c r="A56" s="67"/>
      <c r="B56" s="38"/>
      <c r="C56" s="26"/>
      <c r="D56" s="38"/>
      <c r="E56" s="38"/>
      <c r="F56" s="37"/>
      <c r="G56" s="37"/>
      <c r="H56" s="38"/>
    </row>
    <row r="57" spans="1:8" ht="13.5">
      <c r="A57" s="67"/>
      <c r="B57" s="38"/>
      <c r="C57" s="26"/>
      <c r="D57" s="38"/>
      <c r="E57" s="38"/>
      <c r="F57" s="37"/>
      <c r="G57" s="37"/>
      <c r="H57" s="38"/>
    </row>
    <row r="58" spans="1:8" ht="13.5">
      <c r="A58" s="67"/>
      <c r="B58" s="38"/>
      <c r="C58" s="26"/>
      <c r="D58" s="38"/>
      <c r="E58" s="38"/>
      <c r="F58" s="37"/>
      <c r="G58" s="37"/>
      <c r="H58" s="38"/>
    </row>
    <row r="59" spans="1:8" ht="13.5">
      <c r="A59" s="67"/>
      <c r="B59" s="38"/>
      <c r="C59" s="26"/>
      <c r="D59" s="38"/>
      <c r="E59" s="38"/>
      <c r="F59" s="37"/>
      <c r="G59" s="37"/>
      <c r="H59" s="38"/>
    </row>
    <row r="60" ht="13.5">
      <c r="A60" s="23" t="s">
        <v>92</v>
      </c>
    </row>
    <row r="61" ht="13.5">
      <c r="A61" s="23" t="s">
        <v>108</v>
      </c>
    </row>
  </sheetData>
  <sheetProtection/>
  <printOptions/>
  <pageMargins left="0.7" right="0.2" top="0.75" bottom="0.7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46.57421875" style="26" customWidth="1"/>
    <col min="2" max="2" width="14.28125" style="68" bestFit="1" customWidth="1"/>
    <col min="3" max="3" width="1.7109375" style="68" customWidth="1"/>
    <col min="4" max="4" width="14.00390625" style="68" customWidth="1"/>
    <col min="5" max="5" width="6.28125" style="26" customWidth="1"/>
    <col min="6" max="6" width="11.421875" style="26" customWidth="1"/>
    <col min="7" max="7" width="12.421875" style="26" bestFit="1" customWidth="1"/>
    <col min="8" max="12" width="9.7109375" style="26" customWidth="1"/>
    <col min="13" max="16384" width="9.140625" style="26" customWidth="1"/>
  </cols>
  <sheetData>
    <row r="1" ht="13.5">
      <c r="A1" s="71" t="str">
        <f>Summary!A1</f>
        <v>MITHRIL BERHAD</v>
      </c>
    </row>
    <row r="2" ht="13.5">
      <c r="A2" s="72" t="str">
        <f>Consol_PL!A2</f>
        <v>(Company No.: 577765-U)</v>
      </c>
    </row>
    <row r="4" ht="13.5">
      <c r="A4" s="71" t="s">
        <v>84</v>
      </c>
    </row>
    <row r="5" ht="13.5">
      <c r="A5" s="71" t="s">
        <v>141</v>
      </c>
    </row>
    <row r="6" spans="2:4" ht="13.5">
      <c r="B6" s="53" t="s">
        <v>60</v>
      </c>
      <c r="C6" s="53"/>
      <c r="D6" s="53" t="s">
        <v>60</v>
      </c>
    </row>
    <row r="7" spans="2:4" ht="13.5">
      <c r="B7" s="64" t="str">
        <f>Summary!C15</f>
        <v>31.03.2012</v>
      </c>
      <c r="C7" s="53"/>
      <c r="D7" s="64" t="s">
        <v>106</v>
      </c>
    </row>
    <row r="8" spans="2:4" ht="13.5">
      <c r="B8" s="53" t="s">
        <v>16</v>
      </c>
      <c r="C8" s="53"/>
      <c r="D8" s="53" t="s">
        <v>17</v>
      </c>
    </row>
    <row r="9" spans="2:4" s="66" customFormat="1" ht="15">
      <c r="B9" s="73" t="s">
        <v>55</v>
      </c>
      <c r="C9" s="54"/>
      <c r="D9" s="73" t="s">
        <v>55</v>
      </c>
    </row>
    <row r="10" spans="1:4" s="66" customFormat="1" ht="15">
      <c r="A10" s="74" t="s">
        <v>26</v>
      </c>
      <c r="B10" s="39"/>
      <c r="C10" s="27"/>
      <c r="D10" s="39"/>
    </row>
    <row r="11" ht="13.5">
      <c r="A11" s="71" t="s">
        <v>81</v>
      </c>
    </row>
    <row r="12" spans="1:4" ht="13.5">
      <c r="A12" s="26" t="s">
        <v>61</v>
      </c>
      <c r="B12" s="68">
        <v>1811</v>
      </c>
      <c r="D12" s="68">
        <v>2339</v>
      </c>
    </row>
    <row r="13" spans="2:4" ht="13.5">
      <c r="B13" s="76">
        <f>SUM(B12:B12)</f>
        <v>1811</v>
      </c>
      <c r="D13" s="76">
        <f>SUM(D12:D12)</f>
        <v>2339</v>
      </c>
    </row>
    <row r="14" ht="13.5">
      <c r="A14" s="71" t="s">
        <v>62</v>
      </c>
    </row>
    <row r="15" spans="1:4" ht="13.5">
      <c r="A15" s="26" t="s">
        <v>63</v>
      </c>
      <c r="B15" s="68">
        <v>3072</v>
      </c>
      <c r="D15" s="68">
        <v>2303</v>
      </c>
    </row>
    <row r="16" spans="1:4" ht="13.5">
      <c r="A16" s="26" t="s">
        <v>64</v>
      </c>
      <c r="B16" s="68">
        <f>3082+609</f>
        <v>3691</v>
      </c>
      <c r="D16" s="68">
        <v>2481</v>
      </c>
    </row>
    <row r="17" spans="1:4" ht="13.5">
      <c r="A17" s="26" t="s">
        <v>65</v>
      </c>
      <c r="B17" s="75">
        <v>1838</v>
      </c>
      <c r="D17" s="75">
        <v>3109</v>
      </c>
    </row>
    <row r="18" spans="2:4" ht="13.5">
      <c r="B18" s="80">
        <f>SUM(B15:B17)</f>
        <v>8601</v>
      </c>
      <c r="D18" s="80">
        <f>SUM(D15:D17)</f>
        <v>7893</v>
      </c>
    </row>
    <row r="19" spans="1:4" ht="13.5">
      <c r="A19" s="26" t="s">
        <v>82</v>
      </c>
      <c r="B19" s="69">
        <v>43200</v>
      </c>
      <c r="C19" s="69"/>
      <c r="D19" s="69">
        <v>61534</v>
      </c>
    </row>
    <row r="20" spans="2:4" ht="13.5">
      <c r="B20" s="76">
        <f>SUM(B18:B19)</f>
        <v>51801</v>
      </c>
      <c r="C20" s="69"/>
      <c r="D20" s="76">
        <f>SUM(D18:D19)</f>
        <v>69427</v>
      </c>
    </row>
    <row r="21" spans="1:4" ht="14.25" thickBot="1">
      <c r="A21" s="71" t="s">
        <v>27</v>
      </c>
      <c r="B21" s="77">
        <f>B13+B20</f>
        <v>53612</v>
      </c>
      <c r="D21" s="77">
        <f>D13+D20</f>
        <v>71766</v>
      </c>
    </row>
    <row r="23" ht="13.5">
      <c r="A23" s="71" t="s">
        <v>28</v>
      </c>
    </row>
    <row r="24" ht="13.5">
      <c r="A24" s="71" t="s">
        <v>29</v>
      </c>
    </row>
    <row r="25" spans="1:4" ht="13.5">
      <c r="A25" s="26" t="s">
        <v>68</v>
      </c>
      <c r="B25" s="68">
        <f>Consol_EQ!B18</f>
        <v>49776</v>
      </c>
      <c r="D25" s="68">
        <v>49776</v>
      </c>
    </row>
    <row r="26" spans="1:4" ht="13.5">
      <c r="A26" s="26" t="s">
        <v>13</v>
      </c>
      <c r="B26" s="68">
        <f>Consol_EQ!D18</f>
        <v>8650</v>
      </c>
      <c r="D26" s="68">
        <v>8650</v>
      </c>
    </row>
    <row r="27" spans="1:4" ht="13.5">
      <c r="A27" s="26" t="s">
        <v>69</v>
      </c>
      <c r="B27" s="75">
        <f>Consol_EQ!E18</f>
        <v>-57259</v>
      </c>
      <c r="D27" s="75">
        <v>-75487</v>
      </c>
    </row>
    <row r="28" spans="1:4" ht="13.5">
      <c r="A28" s="71" t="s">
        <v>100</v>
      </c>
      <c r="B28" s="76">
        <f>SUM(B25:B27)</f>
        <v>1167</v>
      </c>
      <c r="D28" s="76">
        <f>SUM(D25:D27)</f>
        <v>-17061</v>
      </c>
    </row>
    <row r="30" ht="13.5">
      <c r="A30" s="71" t="s">
        <v>119</v>
      </c>
    </row>
    <row r="31" spans="1:4" ht="13.5">
      <c r="A31" s="26" t="s">
        <v>101</v>
      </c>
      <c r="B31" s="68">
        <v>0</v>
      </c>
      <c r="D31" s="68">
        <v>7</v>
      </c>
    </row>
    <row r="32" spans="1:4" ht="13.5">
      <c r="A32" s="26" t="s">
        <v>41</v>
      </c>
      <c r="B32" s="68">
        <v>9</v>
      </c>
      <c r="D32" s="68">
        <v>372</v>
      </c>
    </row>
    <row r="33" spans="2:4" ht="13.5">
      <c r="B33" s="76">
        <f>SUM(B31:B32)</f>
        <v>9</v>
      </c>
      <c r="D33" s="76">
        <f>SUM(D31:D32)</f>
        <v>379</v>
      </c>
    </row>
    <row r="35" ht="13.5">
      <c r="A35" s="71" t="s">
        <v>66</v>
      </c>
    </row>
    <row r="36" spans="1:4" ht="13.5">
      <c r="A36" s="26" t="s">
        <v>101</v>
      </c>
      <c r="B36" s="68">
        <f>45117-B37</f>
        <v>3331</v>
      </c>
      <c r="D36" s="68">
        <f>76939-D37</f>
        <v>36606</v>
      </c>
    </row>
    <row r="37" spans="1:4" ht="13.5">
      <c r="A37" s="26" t="s">
        <v>14</v>
      </c>
      <c r="B37" s="68">
        <v>41786</v>
      </c>
      <c r="D37" s="68">
        <v>40333</v>
      </c>
    </row>
    <row r="38" spans="1:4" ht="13.5">
      <c r="A38" s="26" t="s">
        <v>67</v>
      </c>
      <c r="B38" s="68">
        <f>1021+6298</f>
        <v>7319</v>
      </c>
      <c r="D38" s="68">
        <v>11006</v>
      </c>
    </row>
    <row r="39" spans="1:4" ht="13.5">
      <c r="A39" s="26" t="s">
        <v>75</v>
      </c>
      <c r="B39" s="68">
        <v>0</v>
      </c>
      <c r="D39" s="68">
        <v>503</v>
      </c>
    </row>
    <row r="40" spans="2:4" ht="13.5">
      <c r="B40" s="76">
        <f>SUM(B36:B39)</f>
        <v>52436</v>
      </c>
      <c r="D40" s="76">
        <f>SUM(D36:D39)</f>
        <v>88448</v>
      </c>
    </row>
    <row r="41" spans="1:4" ht="13.5">
      <c r="A41" s="71" t="s">
        <v>102</v>
      </c>
      <c r="B41" s="76">
        <f>B33+B40</f>
        <v>52445</v>
      </c>
      <c r="D41" s="76">
        <f>D33+D40</f>
        <v>88827</v>
      </c>
    </row>
    <row r="42" spans="1:4" ht="14.25" thickBot="1">
      <c r="A42" s="71" t="s">
        <v>30</v>
      </c>
      <c r="B42" s="77">
        <f>B28+B41</f>
        <v>53612</v>
      </c>
      <c r="D42" s="77">
        <f>D28+D41</f>
        <v>71766</v>
      </c>
    </row>
    <row r="60" ht="13.5">
      <c r="A60" s="26" t="s">
        <v>85</v>
      </c>
    </row>
    <row r="61" ht="13.5">
      <c r="A61" s="26" t="s">
        <v>109</v>
      </c>
    </row>
    <row r="65" spans="2:4" ht="13.5">
      <c r="B65" s="68">
        <f>B21-B42</f>
        <v>0</v>
      </c>
      <c r="C65" s="68">
        <f>C21-C42</f>
        <v>0</v>
      </c>
      <c r="D65" s="68">
        <f>D21-D42</f>
        <v>0</v>
      </c>
    </row>
  </sheetData>
  <sheetProtection/>
  <printOptions/>
  <pageMargins left="0.7" right="0.39" top="0.75" bottom="0.75" header="0.5" footer="0.3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view="pageBreakPreview" zoomScaleSheetLayoutView="100" zoomScalePageLayoutView="0" workbookViewId="0" topLeftCell="A4">
      <selection activeCell="H24" sqref="H24"/>
    </sheetView>
  </sheetViews>
  <sheetFormatPr defaultColWidth="9.140625" defaultRowHeight="12.75"/>
  <cols>
    <col min="1" max="1" width="35.00390625" style="23" customWidth="1"/>
    <col min="2" max="2" width="9.57421875" style="23" bestFit="1" customWidth="1"/>
    <col min="3" max="3" width="16.140625" style="23" bestFit="1" customWidth="1"/>
    <col min="4" max="4" width="14.421875" style="23" bestFit="1" customWidth="1"/>
    <col min="5" max="5" width="15.00390625" style="23" bestFit="1" customWidth="1"/>
    <col min="6" max="6" width="10.8515625" style="23" customWidth="1"/>
    <col min="7" max="7" width="0.71875" style="23" customWidth="1"/>
    <col min="8" max="16384" width="9.140625" style="23" customWidth="1"/>
  </cols>
  <sheetData>
    <row r="1" ht="13.5">
      <c r="A1" s="22" t="str">
        <f>'[1]Summary'!A1</f>
        <v>MITHRIL BERHAD</v>
      </c>
    </row>
    <row r="2" ht="13.5">
      <c r="A2" s="7" t="str">
        <f>Summary!A2</f>
        <v>(Company No.: 577765-U)</v>
      </c>
    </row>
    <row r="4" ht="13.5">
      <c r="A4" s="22" t="s">
        <v>42</v>
      </c>
    </row>
    <row r="5" ht="13.5">
      <c r="A5" s="22" t="str">
        <f>Consol_CF!A5</f>
        <v>FOR THE CUMULATIVE QUARTER ENDED 31st MARCH 2012</v>
      </c>
    </row>
    <row r="6" ht="13.5">
      <c r="A6" s="25"/>
    </row>
    <row r="7" spans="2:6" ht="13.5">
      <c r="B7" s="70"/>
      <c r="C7" s="130" t="s">
        <v>113</v>
      </c>
      <c r="D7" s="131"/>
      <c r="E7" s="116" t="s">
        <v>9</v>
      </c>
      <c r="F7" s="111"/>
    </row>
    <row r="8" spans="2:6" s="28" customFormat="1" ht="13.5">
      <c r="B8" s="40"/>
      <c r="C8" s="40" t="s">
        <v>93</v>
      </c>
      <c r="D8" s="40"/>
      <c r="E8" s="40"/>
      <c r="F8" s="40"/>
    </row>
    <row r="9" spans="2:6" s="28" customFormat="1" ht="13.5">
      <c r="B9" s="40"/>
      <c r="C9" s="40" t="s">
        <v>104</v>
      </c>
      <c r="D9" s="40" t="s">
        <v>74</v>
      </c>
      <c r="E9" s="40"/>
      <c r="F9" s="40"/>
    </row>
    <row r="10" spans="1:6" s="28" customFormat="1" ht="13.5">
      <c r="A10" s="43" t="s">
        <v>44</v>
      </c>
      <c r="B10" s="40" t="s">
        <v>34</v>
      </c>
      <c r="C10" s="40" t="s">
        <v>94</v>
      </c>
      <c r="D10" s="40" t="s">
        <v>96</v>
      </c>
      <c r="E10" s="40" t="s">
        <v>35</v>
      </c>
      <c r="F10" s="40"/>
    </row>
    <row r="11" spans="1:6" s="28" customFormat="1" ht="13.5">
      <c r="A11" s="65" t="str">
        <f>Consol_CF!D8</f>
        <v>31.03.2012</v>
      </c>
      <c r="B11" s="41" t="s">
        <v>95</v>
      </c>
      <c r="C11" s="41" t="s">
        <v>103</v>
      </c>
      <c r="D11" s="41" t="s">
        <v>97</v>
      </c>
      <c r="E11" s="41" t="s">
        <v>98</v>
      </c>
      <c r="F11" s="112" t="s">
        <v>10</v>
      </c>
    </row>
    <row r="12" spans="2:6" ht="13.5">
      <c r="B12" s="40" t="s">
        <v>55</v>
      </c>
      <c r="C12" s="40" t="s">
        <v>55</v>
      </c>
      <c r="D12" s="40" t="s">
        <v>55</v>
      </c>
      <c r="E12" s="40" t="s">
        <v>55</v>
      </c>
      <c r="F12" s="40" t="s">
        <v>55</v>
      </c>
    </row>
    <row r="13" spans="2:6" ht="13.5">
      <c r="B13" s="40"/>
      <c r="C13" s="44"/>
      <c r="D13" s="40"/>
      <c r="E13" s="40"/>
      <c r="F13" s="42"/>
    </row>
    <row r="14" spans="1:7" ht="13.5">
      <c r="A14" s="23" t="s">
        <v>111</v>
      </c>
      <c r="B14" s="46">
        <v>49776</v>
      </c>
      <c r="C14" s="46">
        <v>0</v>
      </c>
      <c r="D14" s="46">
        <v>8650</v>
      </c>
      <c r="E14" s="45">
        <v>-75487</v>
      </c>
      <c r="F14" s="42">
        <f>SUM(B14:E14)</f>
        <v>-17061</v>
      </c>
      <c r="G14" s="23">
        <f>F14-'[1]Consol_BS'!D45</f>
        <v>-17061</v>
      </c>
    </row>
    <row r="15" spans="1:6" s="24" customFormat="1" ht="13.5">
      <c r="A15" s="26" t="s">
        <v>167</v>
      </c>
      <c r="B15" s="45">
        <v>0</v>
      </c>
      <c r="C15" s="46">
        <v>0</v>
      </c>
      <c r="D15" s="45">
        <v>0</v>
      </c>
      <c r="E15" s="45">
        <f>Consol_PL!F46</f>
        <v>18228</v>
      </c>
      <c r="F15" s="42">
        <f>SUM(B15:E15)</f>
        <v>18228</v>
      </c>
    </row>
    <row r="16" spans="1:6" s="24" customFormat="1" ht="13.5">
      <c r="A16" s="26" t="s">
        <v>126</v>
      </c>
      <c r="B16" s="45"/>
      <c r="C16" s="46"/>
      <c r="D16" s="45"/>
      <c r="E16" s="45"/>
      <c r="F16" s="42"/>
    </row>
    <row r="17" spans="2:6" s="24" customFormat="1" ht="13.5">
      <c r="B17" s="45"/>
      <c r="C17" s="46"/>
      <c r="D17" s="45"/>
      <c r="E17" s="45"/>
      <c r="F17" s="42"/>
    </row>
    <row r="18" spans="1:6" s="24" customFormat="1" ht="14.25" thickBot="1">
      <c r="A18" s="24" t="s">
        <v>142</v>
      </c>
      <c r="B18" s="47">
        <f>SUM(B14:B17)</f>
        <v>49776</v>
      </c>
      <c r="C18" s="47">
        <f>SUM(C14:C17)</f>
        <v>0</v>
      </c>
      <c r="D18" s="47">
        <f>SUM(D14:D17)</f>
        <v>8650</v>
      </c>
      <c r="E18" s="47">
        <f>SUM(E14:E17)</f>
        <v>-57259</v>
      </c>
      <c r="F18" s="47">
        <f>SUM(F14:F17)</f>
        <v>1167</v>
      </c>
    </row>
    <row r="19" s="24" customFormat="1" ht="14.25" thickTop="1">
      <c r="F19" s="48"/>
    </row>
    <row r="20" spans="1:6" s="24" customFormat="1" ht="13.5">
      <c r="A20" s="23"/>
      <c r="B20" s="70"/>
      <c r="C20" s="130" t="s">
        <v>113</v>
      </c>
      <c r="D20" s="131"/>
      <c r="E20" s="116" t="s">
        <v>9</v>
      </c>
      <c r="F20" s="111"/>
    </row>
    <row r="21" spans="2:6" s="24" customFormat="1" ht="13.5">
      <c r="B21" s="40"/>
      <c r="C21" s="40" t="s">
        <v>93</v>
      </c>
      <c r="D21" s="40"/>
      <c r="E21" s="40"/>
      <c r="F21" s="40"/>
    </row>
    <row r="22" spans="2:6" s="24" customFormat="1" ht="13.5">
      <c r="B22" s="40"/>
      <c r="C22" s="40" t="s">
        <v>104</v>
      </c>
      <c r="D22" s="40" t="s">
        <v>74</v>
      </c>
      <c r="E22" s="40"/>
      <c r="F22" s="40"/>
    </row>
    <row r="23" spans="1:6" s="24" customFormat="1" ht="13.5">
      <c r="A23" s="43" t="s">
        <v>44</v>
      </c>
      <c r="B23" s="40" t="s">
        <v>34</v>
      </c>
      <c r="C23" s="40" t="s">
        <v>94</v>
      </c>
      <c r="D23" s="40" t="s">
        <v>96</v>
      </c>
      <c r="E23" s="40" t="s">
        <v>35</v>
      </c>
      <c r="F23" s="40"/>
    </row>
    <row r="24" spans="1:6" s="24" customFormat="1" ht="13.5">
      <c r="A24" s="65" t="str">
        <f>Summary!E15</f>
        <v>31.03.2011</v>
      </c>
      <c r="B24" s="41" t="s">
        <v>95</v>
      </c>
      <c r="C24" s="41" t="s">
        <v>103</v>
      </c>
      <c r="D24" s="41" t="s">
        <v>97</v>
      </c>
      <c r="E24" s="41" t="s">
        <v>98</v>
      </c>
      <c r="F24" s="112" t="s">
        <v>10</v>
      </c>
    </row>
    <row r="25" spans="1:6" s="24" customFormat="1" ht="13.5">
      <c r="A25" s="23"/>
      <c r="B25" s="40" t="s">
        <v>55</v>
      </c>
      <c r="C25" s="40" t="s">
        <v>55</v>
      </c>
      <c r="D25" s="40" t="s">
        <v>55</v>
      </c>
      <c r="E25" s="40" t="s">
        <v>55</v>
      </c>
      <c r="F25" s="40" t="s">
        <v>55</v>
      </c>
    </row>
    <row r="26" spans="1:6" s="24" customFormat="1" ht="13.5">
      <c r="A26" s="23"/>
      <c r="B26" s="40"/>
      <c r="C26" s="44"/>
      <c r="D26" s="40"/>
      <c r="E26" s="40"/>
      <c r="F26" s="42"/>
    </row>
    <row r="27" spans="1:6" s="24" customFormat="1" ht="13.5">
      <c r="A27" s="23" t="s">
        <v>83</v>
      </c>
      <c r="B27" s="45">
        <v>49776</v>
      </c>
      <c r="C27" s="46">
        <v>829</v>
      </c>
      <c r="D27" s="45">
        <v>8650</v>
      </c>
      <c r="E27" s="45">
        <v>-53380</v>
      </c>
      <c r="F27" s="42">
        <f>SUM(B27:E27)</f>
        <v>5875</v>
      </c>
    </row>
    <row r="28" spans="1:6" s="24" customFormat="1" ht="13.5">
      <c r="A28" s="26" t="s">
        <v>167</v>
      </c>
      <c r="B28" s="45"/>
      <c r="C28" s="46"/>
      <c r="D28" s="45"/>
      <c r="E28" s="45"/>
      <c r="F28" s="42"/>
    </row>
    <row r="29" spans="1:6" s="24" customFormat="1" ht="13.5">
      <c r="A29" s="26" t="s">
        <v>126</v>
      </c>
      <c r="B29" s="45">
        <v>0</v>
      </c>
      <c r="C29" s="46">
        <f>-Consol_PL!H36</f>
        <v>-829</v>
      </c>
      <c r="D29" s="45">
        <v>0</v>
      </c>
      <c r="E29" s="45">
        <f>Consol_PL!H46</f>
        <v>-7325</v>
      </c>
      <c r="F29" s="42">
        <f>SUM(B29:E29)</f>
        <v>-8154</v>
      </c>
    </row>
    <row r="30" spans="2:6" s="24" customFormat="1" ht="13.5">
      <c r="B30" s="45"/>
      <c r="C30" s="46"/>
      <c r="D30" s="45"/>
      <c r="E30" s="45"/>
      <c r="F30" s="42"/>
    </row>
    <row r="31" spans="1:6" s="24" customFormat="1" ht="14.25" thickBot="1">
      <c r="A31" s="24" t="s">
        <v>143</v>
      </c>
      <c r="B31" s="47">
        <f>SUM(B27:B29)</f>
        <v>49776</v>
      </c>
      <c r="C31" s="47">
        <f>SUM(C27:C29)</f>
        <v>0</v>
      </c>
      <c r="D31" s="47">
        <f>SUM(D27:D29)</f>
        <v>8650</v>
      </c>
      <c r="E31" s="47">
        <f>SUM(E27:E29)</f>
        <v>-60705</v>
      </c>
      <c r="F31" s="47">
        <f>SUM(F27:F29)</f>
        <v>-2279</v>
      </c>
    </row>
    <row r="32" s="24" customFormat="1" ht="14.25" thickTop="1"/>
    <row r="33" s="24" customFormat="1" ht="13.5">
      <c r="F33" s="48"/>
    </row>
    <row r="34" s="24" customFormat="1" ht="13.5">
      <c r="F34" s="48"/>
    </row>
    <row r="35" s="24" customFormat="1" ht="13.5">
      <c r="F35" s="48"/>
    </row>
    <row r="36" s="24" customFormat="1" ht="13.5">
      <c r="F36" s="48"/>
    </row>
    <row r="37" s="24" customFormat="1" ht="13.5">
      <c r="F37" s="48"/>
    </row>
    <row r="38" s="24" customFormat="1" ht="13.5">
      <c r="F38" s="48"/>
    </row>
    <row r="39" s="24" customFormat="1" ht="13.5">
      <c r="F39" s="48"/>
    </row>
    <row r="40" s="24" customFormat="1" ht="13.5">
      <c r="F40" s="48"/>
    </row>
    <row r="41" s="24" customFormat="1" ht="13.5">
      <c r="F41" s="48"/>
    </row>
    <row r="42" s="24" customFormat="1" ht="13.5">
      <c r="F42" s="48"/>
    </row>
    <row r="43" s="24" customFormat="1" ht="13.5">
      <c r="F43" s="48"/>
    </row>
    <row r="44" s="24" customFormat="1" ht="13.5">
      <c r="F44" s="48"/>
    </row>
    <row r="45" s="24" customFormat="1" ht="13.5">
      <c r="F45" s="48"/>
    </row>
    <row r="46" s="24" customFormat="1" ht="13.5">
      <c r="F46" s="48"/>
    </row>
    <row r="47" s="24" customFormat="1" ht="13.5">
      <c r="F47" s="48"/>
    </row>
    <row r="48" s="24" customFormat="1" ht="13.5">
      <c r="F48" s="48"/>
    </row>
    <row r="49" s="24" customFormat="1" ht="13.5">
      <c r="F49" s="48"/>
    </row>
    <row r="50" s="24" customFormat="1" ht="13.5">
      <c r="F50" s="48"/>
    </row>
    <row r="51" s="24" customFormat="1" ht="13.5">
      <c r="F51" s="48"/>
    </row>
    <row r="52" s="24" customFormat="1" ht="13.5">
      <c r="F52" s="48"/>
    </row>
    <row r="53" s="24" customFormat="1" ht="13.5">
      <c r="F53" s="48"/>
    </row>
    <row r="54" s="24" customFormat="1" ht="13.5">
      <c r="F54" s="48"/>
    </row>
    <row r="55" s="24" customFormat="1" ht="13.5">
      <c r="F55" s="48"/>
    </row>
    <row r="56" s="24" customFormat="1" ht="13.5">
      <c r="F56" s="48"/>
    </row>
    <row r="57" s="24" customFormat="1" ht="13.5">
      <c r="F57" s="48"/>
    </row>
    <row r="58" s="24" customFormat="1" ht="13.5">
      <c r="F58" s="48"/>
    </row>
    <row r="59" s="24" customFormat="1" ht="13.5">
      <c r="F59" s="48"/>
    </row>
    <row r="60" ht="13.5">
      <c r="A60" s="23" t="s">
        <v>112</v>
      </c>
    </row>
    <row r="61" ht="13.5">
      <c r="A61" s="23" t="s">
        <v>110</v>
      </c>
    </row>
    <row r="62" ht="13.5">
      <c r="A62" s="23" t="s">
        <v>37</v>
      </c>
    </row>
    <row r="64" ht="13.5">
      <c r="A64" s="23" t="s">
        <v>37</v>
      </c>
    </row>
  </sheetData>
  <sheetProtection/>
  <mergeCells count="2">
    <mergeCell ref="C7:D7"/>
    <mergeCell ref="C20:D20"/>
  </mergeCells>
  <printOptions/>
  <pageMargins left="0.7" right="0.2" top="0.75" bottom="0.75" header="0.5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zoomScalePageLayoutView="0" workbookViewId="0" topLeftCell="A7">
      <selection activeCell="D29" sqref="D29"/>
    </sheetView>
  </sheetViews>
  <sheetFormatPr defaultColWidth="9.140625" defaultRowHeight="12.75"/>
  <cols>
    <col min="1" max="1" width="2.28125" style="26" customWidth="1"/>
    <col min="2" max="2" width="2.7109375" style="26" customWidth="1"/>
    <col min="3" max="3" width="55.7109375" style="26" customWidth="1"/>
    <col min="4" max="4" width="14.28125" style="68" customWidth="1"/>
    <col min="5" max="5" width="3.140625" style="68" customWidth="1"/>
    <col min="6" max="6" width="14.28125" style="68" customWidth="1"/>
    <col min="7" max="7" width="7.140625" style="26" customWidth="1"/>
    <col min="8" max="8" width="1.7109375" style="26" customWidth="1"/>
    <col min="9" max="16384" width="9.140625" style="26" customWidth="1"/>
  </cols>
  <sheetData>
    <row r="1" spans="1:3" ht="13.5">
      <c r="A1" s="71" t="str">
        <f>Summary!A1</f>
        <v>MITHRIL BERHAD</v>
      </c>
      <c r="B1" s="71"/>
      <c r="C1" s="71"/>
    </row>
    <row r="2" spans="1:3" ht="13.5">
      <c r="A2" s="72" t="str">
        <f>Summary!A2</f>
        <v>(Company No.: 577765-U)</v>
      </c>
      <c r="B2" s="71"/>
      <c r="C2" s="71"/>
    </row>
    <row r="4" spans="1:3" ht="13.5">
      <c r="A4" s="71" t="s">
        <v>87</v>
      </c>
      <c r="B4" s="71"/>
      <c r="C4" s="71"/>
    </row>
    <row r="5" spans="1:3" ht="13.5">
      <c r="A5" s="71" t="s">
        <v>144</v>
      </c>
      <c r="B5" s="71"/>
      <c r="C5" s="71"/>
    </row>
    <row r="6" spans="1:3" ht="13.5">
      <c r="A6" s="71"/>
      <c r="B6" s="71"/>
      <c r="C6" s="71"/>
    </row>
    <row r="7" spans="4:6" ht="13.5">
      <c r="D7" s="83" t="s">
        <v>145</v>
      </c>
      <c r="E7" s="52"/>
      <c r="F7" s="83" t="str">
        <f>D7</f>
        <v>9 Months Ended</v>
      </c>
    </row>
    <row r="8" spans="4:6" ht="13.5">
      <c r="D8" s="88" t="str">
        <f>Summary!C15</f>
        <v>31.03.2012</v>
      </c>
      <c r="E8" s="52"/>
      <c r="F8" s="88" t="str">
        <f>Summary!E15</f>
        <v>31.03.2011</v>
      </c>
    </row>
    <row r="9" spans="4:6" ht="15">
      <c r="D9" s="84" t="s">
        <v>55</v>
      </c>
      <c r="E9" s="52"/>
      <c r="F9" s="84" t="s">
        <v>55</v>
      </c>
    </row>
    <row r="10" spans="1:3" ht="13.5">
      <c r="A10" s="71" t="s">
        <v>2</v>
      </c>
      <c r="B10" s="71"/>
      <c r="C10" s="71"/>
    </row>
    <row r="11" spans="2:6" s="66" customFormat="1" ht="13.5">
      <c r="B11" s="66" t="s">
        <v>125</v>
      </c>
      <c r="D11" s="69">
        <f>Consol_PL!F29</f>
        <v>17864</v>
      </c>
      <c r="E11" s="69"/>
      <c r="F11" s="69">
        <f>Consol_PL!H29</f>
        <v>-8490</v>
      </c>
    </row>
    <row r="12" spans="2:6" s="66" customFormat="1" ht="13.5">
      <c r="B12" s="66" t="s">
        <v>39</v>
      </c>
      <c r="D12" s="69"/>
      <c r="E12" s="69"/>
      <c r="F12" s="69"/>
    </row>
    <row r="13" spans="3:6" s="66" customFormat="1" ht="13.5">
      <c r="C13" s="66" t="s">
        <v>31</v>
      </c>
      <c r="D13" s="69">
        <v>681</v>
      </c>
      <c r="E13" s="69"/>
      <c r="F13" s="69">
        <v>872</v>
      </c>
    </row>
    <row r="14" spans="3:6" s="66" customFormat="1" ht="13.5">
      <c r="C14" s="66" t="s">
        <v>33</v>
      </c>
      <c r="D14" s="69">
        <v>3074</v>
      </c>
      <c r="E14" s="69"/>
      <c r="F14" s="69">
        <v>4225</v>
      </c>
    </row>
    <row r="15" spans="3:6" s="66" customFormat="1" ht="13.5">
      <c r="C15" s="66" t="s">
        <v>3</v>
      </c>
      <c r="D15" s="69">
        <v>-45</v>
      </c>
      <c r="E15" s="69"/>
      <c r="F15" s="69">
        <v>-39</v>
      </c>
    </row>
    <row r="16" spans="3:6" s="66" customFormat="1" ht="13.5">
      <c r="C16" s="66" t="s">
        <v>163</v>
      </c>
      <c r="D16" s="69">
        <v>-236</v>
      </c>
      <c r="E16" s="69"/>
      <c r="F16" s="69">
        <v>226</v>
      </c>
    </row>
    <row r="17" spans="3:6" s="66" customFormat="1" ht="13.5">
      <c r="C17" s="66" t="s">
        <v>107</v>
      </c>
      <c r="D17" s="69">
        <v>0</v>
      </c>
      <c r="E17" s="69"/>
      <c r="F17" s="69">
        <v>-68</v>
      </c>
    </row>
    <row r="18" spans="3:6" s="66" customFormat="1" ht="13.5">
      <c r="C18" s="66" t="s">
        <v>132</v>
      </c>
      <c r="D18" s="69">
        <v>5800</v>
      </c>
      <c r="E18" s="69"/>
      <c r="F18" s="69">
        <v>3966</v>
      </c>
    </row>
    <row r="19" spans="3:6" s="66" customFormat="1" ht="13.5">
      <c r="C19" s="66" t="s">
        <v>128</v>
      </c>
      <c r="D19" s="69">
        <v>0</v>
      </c>
      <c r="E19" s="69"/>
      <c r="F19" s="69">
        <v>-170</v>
      </c>
    </row>
    <row r="20" spans="3:6" s="66" customFormat="1" ht="13.5">
      <c r="C20" s="66" t="s">
        <v>127</v>
      </c>
      <c r="D20" s="69">
        <v>6</v>
      </c>
      <c r="E20" s="69"/>
      <c r="F20" s="69">
        <v>0</v>
      </c>
    </row>
    <row r="21" spans="3:6" s="66" customFormat="1" ht="13.5">
      <c r="C21" s="66" t="s">
        <v>133</v>
      </c>
      <c r="D21" s="69">
        <f>-1775-2169</f>
        <v>-3944</v>
      </c>
      <c r="E21" s="69"/>
      <c r="F21" s="69">
        <v>0</v>
      </c>
    </row>
    <row r="22" spans="3:6" s="66" customFormat="1" ht="13.5">
      <c r="C22" s="66" t="s">
        <v>134</v>
      </c>
      <c r="D22" s="69">
        <f>-12867-8001</f>
        <v>-20868</v>
      </c>
      <c r="E22" s="69"/>
      <c r="F22" s="69">
        <v>0</v>
      </c>
    </row>
    <row r="23" spans="4:6" s="66" customFormat="1" ht="13.5">
      <c r="D23" s="75"/>
      <c r="E23" s="69"/>
      <c r="F23" s="75"/>
    </row>
    <row r="24" spans="2:6" s="66" customFormat="1" ht="13.5">
      <c r="B24" s="78" t="s">
        <v>129</v>
      </c>
      <c r="D24" s="69">
        <f>SUM(D11:D23)</f>
        <v>2332</v>
      </c>
      <c r="E24" s="69"/>
      <c r="F24" s="69">
        <f>SUM(F11:F23)</f>
        <v>522</v>
      </c>
    </row>
    <row r="25" spans="2:6" s="66" customFormat="1" ht="6.75" customHeight="1">
      <c r="B25" s="78"/>
      <c r="D25" s="69"/>
      <c r="E25" s="69"/>
      <c r="F25" s="69"/>
    </row>
    <row r="26" spans="2:6" s="66" customFormat="1" ht="13.5">
      <c r="B26" s="66" t="s">
        <v>4</v>
      </c>
      <c r="D26" s="69"/>
      <c r="E26" s="69"/>
      <c r="F26" s="69"/>
    </row>
    <row r="27" spans="3:6" s="66" customFormat="1" ht="13.5">
      <c r="C27" s="79" t="s">
        <v>159</v>
      </c>
      <c r="D27" s="69">
        <f>-532</f>
        <v>-532</v>
      </c>
      <c r="E27" s="69"/>
      <c r="F27" s="69">
        <v>55</v>
      </c>
    </row>
    <row r="28" spans="3:6" s="66" customFormat="1" ht="13.5">
      <c r="C28" s="79" t="s">
        <v>114</v>
      </c>
      <c r="D28" s="69">
        <v>-1210</v>
      </c>
      <c r="E28" s="69"/>
      <c r="F28" s="69">
        <v>654</v>
      </c>
    </row>
    <row r="29" spans="3:6" s="66" customFormat="1" ht="13.5">
      <c r="C29" s="79" t="s">
        <v>121</v>
      </c>
      <c r="D29" s="69">
        <v>-1710</v>
      </c>
      <c r="E29" s="69"/>
      <c r="F29" s="69">
        <v>-812</v>
      </c>
    </row>
    <row r="30" spans="2:6" s="66" customFormat="1" ht="13.5">
      <c r="B30" s="66" t="s">
        <v>122</v>
      </c>
      <c r="D30" s="80">
        <f>SUM(D24:D29)</f>
        <v>-1120</v>
      </c>
      <c r="E30" s="69"/>
      <c r="F30" s="80">
        <f>SUM(F24:F29)</f>
        <v>419</v>
      </c>
    </row>
    <row r="31" spans="3:6" s="66" customFormat="1" ht="13.5">
      <c r="C31" s="66" t="s">
        <v>115</v>
      </c>
      <c r="D31" s="69">
        <v>0</v>
      </c>
      <c r="E31" s="69"/>
      <c r="F31" s="69">
        <v>-222</v>
      </c>
    </row>
    <row r="32" spans="2:6" s="66" customFormat="1" ht="13.5">
      <c r="B32" s="66" t="s">
        <v>124</v>
      </c>
      <c r="D32" s="76">
        <f>SUM(D30:D31)</f>
        <v>-1120</v>
      </c>
      <c r="E32" s="69"/>
      <c r="F32" s="76">
        <f>SUM(F30:F31)</f>
        <v>197</v>
      </c>
    </row>
    <row r="33" spans="1:6" s="66" customFormat="1" ht="6.75" customHeight="1">
      <c r="A33" s="74"/>
      <c r="B33" s="74"/>
      <c r="C33" s="74"/>
      <c r="D33" s="69"/>
      <c r="E33" s="69"/>
      <c r="F33" s="69"/>
    </row>
    <row r="34" spans="1:6" s="66" customFormat="1" ht="13.5">
      <c r="A34" s="74" t="s">
        <v>5</v>
      </c>
      <c r="B34" s="74"/>
      <c r="C34" s="74"/>
      <c r="D34" s="69"/>
      <c r="E34" s="69"/>
      <c r="F34" s="69"/>
    </row>
    <row r="35" spans="2:6" s="66" customFormat="1" ht="13.5">
      <c r="B35" s="66" t="s">
        <v>6</v>
      </c>
      <c r="D35" s="69">
        <v>-159</v>
      </c>
      <c r="E35" s="69"/>
      <c r="F35" s="69">
        <v>-118</v>
      </c>
    </row>
    <row r="36" spans="2:6" s="66" customFormat="1" ht="13.5">
      <c r="B36" s="66" t="s">
        <v>25</v>
      </c>
      <c r="D36" s="69">
        <v>0</v>
      </c>
      <c r="E36" s="69"/>
      <c r="F36" s="69">
        <v>76</v>
      </c>
    </row>
    <row r="37" spans="2:6" s="66" customFormat="1" ht="13.5">
      <c r="B37" s="66" t="s">
        <v>120</v>
      </c>
      <c r="D37" s="69">
        <v>11281</v>
      </c>
      <c r="E37" s="69"/>
      <c r="F37" s="69">
        <v>1420</v>
      </c>
    </row>
    <row r="38" spans="2:6" s="66" customFormat="1" ht="13.5">
      <c r="B38" s="66" t="s">
        <v>7</v>
      </c>
      <c r="D38" s="69">
        <v>45</v>
      </c>
      <c r="E38" s="69"/>
      <c r="F38" s="69">
        <v>39</v>
      </c>
    </row>
    <row r="39" spans="2:6" s="66" customFormat="1" ht="13.5">
      <c r="B39" s="66" t="s">
        <v>123</v>
      </c>
      <c r="D39" s="76">
        <f>SUM(D35:D38)</f>
        <v>11167</v>
      </c>
      <c r="E39" s="69"/>
      <c r="F39" s="76">
        <f>SUM(F35:F38)</f>
        <v>1417</v>
      </c>
    </row>
    <row r="40" spans="4:6" s="66" customFormat="1" ht="6.75" customHeight="1">
      <c r="D40" s="69"/>
      <c r="E40" s="69"/>
      <c r="F40" s="69"/>
    </row>
    <row r="41" spans="1:6" s="66" customFormat="1" ht="13.5">
      <c r="A41" s="74" t="s">
        <v>8</v>
      </c>
      <c r="B41" s="74"/>
      <c r="C41" s="74"/>
      <c r="D41" s="69"/>
      <c r="E41" s="69"/>
      <c r="F41" s="69"/>
    </row>
    <row r="42" spans="1:6" s="66" customFormat="1" ht="13.5">
      <c r="A42" s="74"/>
      <c r="B42" s="66" t="s">
        <v>157</v>
      </c>
      <c r="C42" s="74"/>
      <c r="D42" s="69">
        <v>254</v>
      </c>
      <c r="E42" s="69"/>
      <c r="F42" s="69">
        <v>671</v>
      </c>
    </row>
    <row r="43" spans="2:6" s="66" customFormat="1" ht="13.5">
      <c r="B43" s="66" t="s">
        <v>158</v>
      </c>
      <c r="D43" s="69">
        <v>-11340</v>
      </c>
      <c r="E43" s="69"/>
      <c r="F43" s="69">
        <v>-135</v>
      </c>
    </row>
    <row r="44" spans="2:6" s="66" customFormat="1" ht="13.5">
      <c r="B44" s="66" t="s">
        <v>130</v>
      </c>
      <c r="D44" s="69">
        <v>-20</v>
      </c>
      <c r="E44" s="69"/>
      <c r="F44" s="69">
        <v>-27</v>
      </c>
    </row>
    <row r="45" spans="2:6" s="66" customFormat="1" ht="13.5">
      <c r="B45" s="66" t="s">
        <v>162</v>
      </c>
      <c r="D45" s="69">
        <v>0</v>
      </c>
      <c r="E45" s="69"/>
      <c r="F45" s="69">
        <v>1345</v>
      </c>
    </row>
    <row r="46" spans="2:6" s="66" customFormat="1" ht="13.5">
      <c r="B46" s="66" t="s">
        <v>15</v>
      </c>
      <c r="D46" s="69">
        <v>-212</v>
      </c>
      <c r="E46" s="69"/>
      <c r="F46" s="69">
        <v>-183</v>
      </c>
    </row>
    <row r="47" spans="2:6" s="66" customFormat="1" ht="13.5">
      <c r="B47" s="66" t="s">
        <v>131</v>
      </c>
      <c r="D47" s="76">
        <f>SUM(D42:D46)</f>
        <v>-11318</v>
      </c>
      <c r="E47" s="69"/>
      <c r="F47" s="76">
        <f>SUM(F42:F46)</f>
        <v>1671</v>
      </c>
    </row>
    <row r="48" spans="4:6" s="66" customFormat="1" ht="6.75" customHeight="1">
      <c r="D48" s="69"/>
      <c r="E48" s="69"/>
      <c r="F48" s="69"/>
    </row>
    <row r="49" spans="1:6" s="66" customFormat="1" ht="13.5">
      <c r="A49" s="74" t="s">
        <v>116</v>
      </c>
      <c r="B49" s="74"/>
      <c r="C49" s="74"/>
      <c r="D49" s="69">
        <f>D32+D39+D47</f>
        <v>-1271</v>
      </c>
      <c r="E49" s="69"/>
      <c r="F49" s="69">
        <f>F32+F39+F47</f>
        <v>3285</v>
      </c>
    </row>
    <row r="50" spans="1:6" s="66" customFormat="1" ht="13.5">
      <c r="A50" s="66" t="s">
        <v>1</v>
      </c>
      <c r="B50" s="74"/>
      <c r="C50" s="74"/>
      <c r="D50" s="69">
        <v>3109</v>
      </c>
      <c r="E50" s="69"/>
      <c r="F50" s="69">
        <v>-193</v>
      </c>
    </row>
    <row r="51" spans="1:6" s="66" customFormat="1" ht="14.25" thickBot="1">
      <c r="A51" s="74" t="s">
        <v>70</v>
      </c>
      <c r="B51" s="74"/>
      <c r="C51" s="74"/>
      <c r="D51" s="81">
        <f>SUM(D49:D50)</f>
        <v>1838</v>
      </c>
      <c r="E51" s="69"/>
      <c r="F51" s="81">
        <f>SUM(F49:F50)</f>
        <v>3092</v>
      </c>
    </row>
    <row r="52" spans="1:6" s="66" customFormat="1" ht="6.75" customHeight="1" thickTop="1">
      <c r="A52" s="74"/>
      <c r="B52" s="74"/>
      <c r="C52" s="74"/>
      <c r="D52" s="69"/>
      <c r="E52" s="69"/>
      <c r="F52" s="69"/>
    </row>
    <row r="53" spans="1:6" s="66" customFormat="1" ht="13.5">
      <c r="A53" s="66" t="s">
        <v>105</v>
      </c>
      <c r="D53" s="69"/>
      <c r="E53" s="69"/>
      <c r="F53" s="69"/>
    </row>
    <row r="54" spans="2:6" s="66" customFormat="1" ht="13.5">
      <c r="B54" s="66" t="s">
        <v>73</v>
      </c>
      <c r="D54" s="69">
        <f>D51-D55</f>
        <v>253</v>
      </c>
      <c r="E54" s="69"/>
      <c r="F54" s="69">
        <f>F51-F55</f>
        <v>647</v>
      </c>
    </row>
    <row r="55" spans="2:6" s="66" customFormat="1" ht="13.5">
      <c r="B55" s="66" t="s">
        <v>99</v>
      </c>
      <c r="D55" s="69">
        <v>1585</v>
      </c>
      <c r="E55" s="69"/>
      <c r="F55" s="69">
        <v>2445</v>
      </c>
    </row>
    <row r="56" spans="4:8" ht="14.25" thickBot="1">
      <c r="D56" s="81">
        <f>SUM(D54:D55)</f>
        <v>1838</v>
      </c>
      <c r="E56" s="82"/>
      <c r="F56" s="81">
        <f>SUM(F54:F55)</f>
        <v>3092</v>
      </c>
      <c r="G56" s="26">
        <f>D56-Consol_BS!B17</f>
        <v>0</v>
      </c>
      <c r="H56" s="26">
        <f>E56-Consol_BS!C17</f>
        <v>0</v>
      </c>
    </row>
    <row r="57" spans="4:6" ht="14.25" thickTop="1">
      <c r="D57" s="27"/>
      <c r="E57" s="82"/>
      <c r="F57" s="27"/>
    </row>
    <row r="58" spans="4:6" ht="13.5">
      <c r="D58" s="27"/>
      <c r="E58" s="82"/>
      <c r="F58" s="27"/>
    </row>
    <row r="59" spans="4:6" ht="13.5">
      <c r="D59" s="27"/>
      <c r="E59" s="82"/>
      <c r="F59" s="27"/>
    </row>
    <row r="60" spans="4:6" ht="13.5">
      <c r="D60" s="27"/>
      <c r="E60" s="82"/>
      <c r="F60" s="27"/>
    </row>
    <row r="61" spans="4:6" ht="13.5">
      <c r="D61" s="27"/>
      <c r="E61" s="82"/>
      <c r="F61" s="27"/>
    </row>
    <row r="62" ht="13.5">
      <c r="A62" s="26" t="s">
        <v>86</v>
      </c>
    </row>
    <row r="63" ht="13.5">
      <c r="A63" s="26" t="s">
        <v>110</v>
      </c>
    </row>
    <row r="65" spans="4:6" ht="13.5">
      <c r="D65" s="68">
        <f>D51-D56</f>
        <v>0</v>
      </c>
      <c r="F65" s="68">
        <f>F51-F56</f>
        <v>0</v>
      </c>
    </row>
  </sheetData>
  <sheetProtection/>
  <printOptions/>
  <pageMargins left="0.7" right="0.34" top="0.75" bottom="0.75" header="0.44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Carol</cp:lastModifiedBy>
  <cp:lastPrinted>2012-05-04T02:34:59Z</cp:lastPrinted>
  <dcterms:created xsi:type="dcterms:W3CDTF">2004-08-07T08:47:17Z</dcterms:created>
  <dcterms:modified xsi:type="dcterms:W3CDTF">2012-05-15T09:47:09Z</dcterms:modified>
  <cp:category/>
  <cp:version/>
  <cp:contentType/>
  <cp:contentStatus/>
</cp:coreProperties>
</file>